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xa\OneDrive\Delat\ekolon\LDTA\www\pfa\"/>
    </mc:Choice>
  </mc:AlternateContent>
  <xr:revisionPtr revIDLastSave="0" documentId="13_ncr:1_{011B5F0A-0D56-4649-83F0-AD282F84B80A}" xr6:coauthVersionLast="47" xr6:coauthVersionMax="47" xr10:uidLastSave="{00000000-0000-0000-0000-000000000000}"/>
  <bookViews>
    <workbookView xWindow="390" yWindow="390" windowWidth="13140" windowHeight="15630" xr2:uid="{00000000-000D-0000-FFFF-FFFF00000000}"/>
  </bookViews>
  <sheets>
    <sheet name="ResultatLöpande" sheetId="1" r:id="rId1"/>
    <sheet name="Hcp_utv" sheetId="6" r:id="rId2"/>
    <sheet name="Reghlp" sheetId="7" r:id="rId3"/>
    <sheet name="TG" sheetId="9" r:id="rId4"/>
  </sheets>
  <definedNames>
    <definedName name="_xlnm._FilterDatabase" localSheetId="0" hidden="1">ResultatLöpande!$E$1:$E$93</definedName>
    <definedName name="_xlnm.Print_Area" localSheetId="1">Hcp_utv!$S:$AL</definedName>
    <definedName name="_xlnm.Print_Area" localSheetId="0">ResultatLöpande!$A:$X</definedName>
    <definedName name="_xlnm.Print_Titles" localSheetId="1">Hcp_utv!$A:$A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" i="1" l="1"/>
  <c r="X16" i="1"/>
  <c r="X15" i="1"/>
  <c r="X14" i="1"/>
  <c r="X13" i="1"/>
  <c r="X12" i="1"/>
  <c r="X11" i="1"/>
  <c r="X10" i="1"/>
  <c r="B75" i="1" l="1"/>
  <c r="I76" i="1"/>
  <c r="I75" i="1"/>
  <c r="H76" i="1"/>
  <c r="H75" i="1"/>
  <c r="F75" i="1"/>
  <c r="F76" i="1"/>
  <c r="E76" i="1"/>
  <c r="E75" i="1"/>
  <c r="D75" i="1"/>
  <c r="D76" i="1"/>
  <c r="I71" i="1"/>
  <c r="I77" i="1" s="1"/>
  <c r="H71" i="1"/>
  <c r="H77" i="1" s="1"/>
  <c r="F71" i="1"/>
  <c r="F77" i="1" s="1"/>
  <c r="D71" i="1"/>
  <c r="L66" i="1"/>
  <c r="K66" i="1"/>
  <c r="L63" i="1"/>
  <c r="K63" i="1"/>
  <c r="L57" i="1"/>
  <c r="K57" i="1"/>
  <c r="J57" i="1"/>
  <c r="J56" i="1"/>
  <c r="J55" i="1"/>
  <c r="M56" i="1" s="1"/>
  <c r="L51" i="1"/>
  <c r="K51" i="1"/>
  <c r="J51" i="1"/>
  <c r="J50" i="1"/>
  <c r="J49" i="1"/>
  <c r="M50" i="1" s="1"/>
  <c r="L48" i="1"/>
  <c r="K48" i="1"/>
  <c r="J48" i="1"/>
  <c r="J47" i="1"/>
  <c r="J46" i="1"/>
  <c r="L45" i="1"/>
  <c r="K45" i="1"/>
  <c r="J45" i="1"/>
  <c r="J44" i="1"/>
  <c r="J43" i="1"/>
  <c r="M43" i="1" s="1"/>
  <c r="L36" i="1"/>
  <c r="K36" i="1"/>
  <c r="J36" i="1"/>
  <c r="M35" i="1"/>
  <c r="J34" i="1"/>
  <c r="M34" i="1" s="1"/>
  <c r="L33" i="1"/>
  <c r="K33" i="1"/>
  <c r="J33" i="1"/>
  <c r="J31" i="1"/>
  <c r="M31" i="1" s="1"/>
  <c r="M44" i="1" l="1"/>
  <c r="D77" i="1"/>
  <c r="M55" i="1"/>
  <c r="M49" i="1"/>
  <c r="M47" i="1"/>
  <c r="M46" i="1"/>
  <c r="M32" i="1"/>
  <c r="L30" i="1"/>
  <c r="K30" i="1"/>
  <c r="J30" i="1"/>
  <c r="J29" i="1"/>
  <c r="J28" i="1"/>
  <c r="M28" i="1" s="1"/>
  <c r="K27" i="1"/>
  <c r="I73" i="1"/>
  <c r="J27" i="1"/>
  <c r="J26" i="1"/>
  <c r="J23" i="1"/>
  <c r="J22" i="1"/>
  <c r="J7" i="1"/>
  <c r="J10" i="1"/>
  <c r="J13" i="1"/>
  <c r="J16" i="1"/>
  <c r="J19" i="1"/>
  <c r="J8" i="1"/>
  <c r="J11" i="1"/>
  <c r="J14" i="1"/>
  <c r="J20" i="1"/>
  <c r="L11" i="1"/>
  <c r="K11" i="1"/>
  <c r="J9" i="1"/>
  <c r="M10" i="1" s="1"/>
  <c r="L60" i="1"/>
  <c r="K60" i="1"/>
  <c r="M29" i="1" l="1"/>
  <c r="M9" i="1"/>
  <c r="L54" i="1"/>
  <c r="K54" i="1"/>
  <c r="D73" i="1" l="1"/>
  <c r="L42" i="1" l="1"/>
  <c r="K42" i="1"/>
  <c r="L39" i="1" l="1"/>
  <c r="K39" i="1"/>
  <c r="L27" i="1" l="1"/>
  <c r="J25" i="1"/>
  <c r="M26" i="1" l="1"/>
  <c r="M25" i="1"/>
  <c r="J6" i="1" l="1"/>
  <c r="J15" i="1"/>
  <c r="J18" i="1"/>
  <c r="J21" i="1"/>
  <c r="L23" i="1"/>
  <c r="K23" i="1"/>
  <c r="L20" i="1"/>
  <c r="K20" i="1"/>
  <c r="M6" i="1" l="1"/>
  <c r="M7" i="1"/>
  <c r="M22" i="1"/>
  <c r="M21" i="1"/>
  <c r="M18" i="1"/>
  <c r="M19" i="1"/>
  <c r="M16" i="1"/>
  <c r="M15" i="1"/>
  <c r="L17" i="1"/>
  <c r="K17" i="1"/>
  <c r="J17" i="1"/>
  <c r="L14" i="1" l="1"/>
  <c r="K14" i="1"/>
  <c r="J12" i="1"/>
  <c r="J70" i="1" s="1"/>
  <c r="M12" i="1" l="1"/>
  <c r="M70" i="1" s="1"/>
  <c r="M13" i="1"/>
  <c r="M71" i="1" s="1"/>
  <c r="L8" i="1"/>
  <c r="L70" i="1" s="1"/>
  <c r="K8" i="1"/>
  <c r="K70" i="1" s="1"/>
  <c r="G71" i="1" l="1"/>
  <c r="E71" i="1"/>
  <c r="C71" i="1"/>
  <c r="B71" i="1"/>
  <c r="C76" i="1" l="1"/>
  <c r="C75" i="1"/>
  <c r="G75" i="1"/>
  <c r="G76" i="1"/>
  <c r="B76" i="1"/>
  <c r="B77" i="1"/>
  <c r="C77" i="1"/>
  <c r="E77" i="1"/>
  <c r="G77" i="1"/>
  <c r="E70" i="1"/>
  <c r="J76" i="1" l="1"/>
  <c r="G73" i="1"/>
  <c r="E73" i="1"/>
  <c r="H74" i="1" l="1"/>
  <c r="H73" i="1"/>
  <c r="H70" i="1"/>
  <c r="J77" i="1" l="1"/>
  <c r="J75" i="1"/>
  <c r="F74" i="1" l="1"/>
  <c r="F73" i="1"/>
  <c r="F70" i="1"/>
  <c r="I70" i="1" l="1"/>
  <c r="C73" i="1" l="1"/>
  <c r="B73" i="1"/>
  <c r="K73" i="1" l="1"/>
  <c r="C11" i="7"/>
  <c r="C13" i="7" s="1"/>
  <c r="F11" i="7"/>
  <c r="F13" i="7" s="1"/>
  <c r="C25" i="7"/>
  <c r="C35" i="7"/>
  <c r="C36" i="7"/>
  <c r="B70" i="1"/>
  <c r="C70" i="1"/>
  <c r="D70" i="1"/>
  <c r="G70" i="1"/>
  <c r="B74" i="1"/>
  <c r="C74" i="1"/>
  <c r="D74" i="1"/>
  <c r="E74" i="1"/>
  <c r="G74" i="1"/>
  <c r="I74" i="1"/>
  <c r="C37" i="7" l="1"/>
  <c r="C39" i="7" s="1"/>
  <c r="L74" i="1"/>
  <c r="M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 Teräväinen</author>
    <author>Lexa</author>
    <author>leo</author>
  </authors>
  <commentList>
    <comment ref="A5" authorId="0" shapeId="0" xr:uid="{00000000-0006-0000-0000-000001000000}">
      <text>
        <r>
          <rPr>
            <sz val="8"/>
            <color indexed="81"/>
            <rFont val="Tahoma"/>
            <family val="2"/>
          </rPr>
          <t>Liten guide:
Registrera nettoscoren på rad 1, O-Oanmäld på rad1,
Bruttoscoren på rad 2, 
M-För mulligan på rad3
-Betalt till vinnaren på rad3, betyder också seger, om vinnaren också har Mulligan justeras manuellt.</t>
        </r>
      </text>
    </comment>
    <comment ref="J5" authorId="0" shapeId="0" xr:uid="{00000000-0006-0000-0000-000002000000}">
      <text>
        <r>
          <rPr>
            <sz val="8"/>
            <color indexed="81"/>
            <rFont val="Tahoma"/>
            <family val="2"/>
          </rPr>
          <t>Antal deltagare</t>
        </r>
      </text>
    </comment>
    <comment ref="K5" authorId="0" shapeId="0" xr:uid="{00000000-0006-0000-0000-000003000000}">
      <text>
        <r>
          <rPr>
            <sz val="8"/>
            <color indexed="81"/>
            <rFont val="Tahoma"/>
            <family val="2"/>
          </rPr>
          <t>Antal Mulligan för Dagen</t>
        </r>
      </text>
    </comment>
    <comment ref="L5" authorId="0" shapeId="0" xr:uid="{00000000-0006-0000-0000-000004000000}">
      <text>
        <r>
          <rPr>
            <sz val="8"/>
            <color indexed="81"/>
            <rFont val="Tahoma"/>
            <family val="2"/>
          </rPr>
          <t>Avvikare, ej anmälda
O = 50:-</t>
        </r>
      </text>
    </comment>
    <comment ref="M5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Dagens snittscore
</t>
        </r>
      </text>
    </comment>
    <comment ref="A6" authorId="1" shapeId="0" xr:uid="{00000000-0006-0000-0000-000017000000}">
      <text>
        <r>
          <rPr>
            <sz val="8"/>
            <color indexed="81"/>
            <rFont val="Tahoma"/>
            <family val="2"/>
          </rPr>
          <t>Solen upp 04:50  8*C kl 5:00
Småkyligt, mössa o handske på 
Inga birdies, ingen Mulligan</t>
        </r>
      </text>
    </comment>
    <comment ref="B6" authorId="1" shapeId="0" xr:uid="{160BB284-879B-4978-B63A-1F2C53187451}">
      <text>
        <r>
          <rPr>
            <sz val="7"/>
            <color indexed="81"/>
            <rFont val="Calibri"/>
            <family val="2"/>
            <scheme val="minor"/>
          </rPr>
          <t>1 6
2 5
3 5
4 5
5 5
6 5
7 5
8 5
9 4
B 45
H -12
N 33</t>
        </r>
      </text>
    </comment>
    <comment ref="C6" authorId="1" shapeId="0" xr:uid="{87CC9434-2C41-40FB-8966-5848C20EDAF7}">
      <text>
        <r>
          <rPr>
            <sz val="7"/>
            <color indexed="81"/>
            <rFont val="Calibri"/>
            <family val="2"/>
            <scheme val="minor"/>
          </rPr>
          <t>1 7
2 4
3 6
4 5
5 7
6 5
7 6
8 6
9 3
B 49
H -13
N 36</t>
        </r>
      </text>
    </comment>
    <comment ref="D6" authorId="1" shapeId="0" xr:uid="{DD66BB45-E272-4F4A-B9ED-5A5B68085C27}">
      <text>
        <r>
          <rPr>
            <sz val="7"/>
            <color indexed="81"/>
            <rFont val="Calibri"/>
            <family val="2"/>
            <scheme val="minor"/>
          </rPr>
          <t>1 6
2 4
3 5
4 6
5 5
6 5
7 7
8 4
9 4
B 46
H -10
N 36</t>
        </r>
      </text>
    </comment>
    <comment ref="E6" authorId="1" shapeId="0" xr:uid="{71752498-9F93-47CC-8FFE-E5955E01DB41}">
      <text>
        <r>
          <rPr>
            <sz val="7"/>
            <color indexed="81"/>
            <rFont val="Calibri"/>
            <family val="2"/>
            <scheme val="minor"/>
          </rPr>
          <t>1 6
2 4
3 5
4 4
5 6
6 8
7 10
8 6
9 9
B 58
H -13
N 45</t>
        </r>
      </text>
    </comment>
    <comment ref="H6" authorId="1" shapeId="0" xr:uid="{F57468CE-F9AE-4168-BEAA-CC202310D130}">
      <text>
        <r>
          <rPr>
            <sz val="7"/>
            <color indexed="81"/>
            <rFont val="Calibri"/>
            <family val="2"/>
            <scheme val="minor"/>
          </rPr>
          <t>1 7
2 5
3 5
4 5
5 4
6 4
7 6
8 4
9 5
B 45
H -4
N 41</t>
        </r>
      </text>
    </comment>
    <comment ref="I6" authorId="1" shapeId="0" xr:uid="{34C3AC5D-4478-4742-91A3-E646FB0E76CE}">
      <text>
        <r>
          <rPr>
            <sz val="7"/>
            <color indexed="81"/>
            <rFont val="Calibri"/>
            <family val="2"/>
            <scheme val="minor"/>
          </rPr>
          <t>1 6
2 4
3 6
4 4
5 6
6 5
7 8
8 5
9 3
B 47
H -10
N 37</t>
        </r>
      </text>
    </comment>
    <comment ref="A7" authorId="1" shapeId="0" xr:uid="{53C7BFB9-FC23-42CF-9304-D379274E443C}">
      <text>
        <r>
          <rPr>
            <sz val="8"/>
            <color indexed="81"/>
            <rFont val="Tahoma"/>
            <family val="2"/>
          </rPr>
          <t xml:space="preserve">Ted 45
Benny 45
Gösta 46
Tomas 47
Bert 49
Leo 58
</t>
        </r>
      </text>
    </comment>
    <comment ref="A8" authorId="1" shapeId="0" xr:uid="{A62F8771-E3B4-41B9-A577-3B3E1388BA8B}">
      <text>
        <r>
          <rPr>
            <sz val="8"/>
            <color indexed="81"/>
            <rFont val="Tahoma"/>
            <family val="2"/>
          </rPr>
          <t>Benny 33/45
Bert 36/49
Gösta 36/46
Tomas 37/47
Ted 41/45
Leo 45/58</t>
        </r>
      </text>
    </comment>
    <comment ref="A9" authorId="1" shapeId="0" xr:uid="{659422E7-6408-4FB0-893C-F33504405604}">
      <text>
        <r>
          <rPr>
            <sz val="8"/>
            <color indexed="81"/>
            <rFont val="Tahoma"/>
            <family val="2"/>
          </rPr>
          <t xml:space="preserve">
Inga birdies, ingen Mulligan</t>
        </r>
      </text>
    </comment>
    <comment ref="C9" authorId="1" shapeId="0" xr:uid="{2AFB578B-0470-4166-A9BB-7173A93C75AB}">
      <text>
        <r>
          <rPr>
            <sz val="7"/>
            <color indexed="81"/>
            <rFont val="Calibri"/>
            <family val="2"/>
            <scheme val="minor"/>
          </rPr>
          <t>10 7
11  9
12 5
13 4
14 6
15 4
16 5
17 3
18 7
B 50
H -12
N 38</t>
        </r>
      </text>
    </comment>
    <comment ref="D9" authorId="1" shapeId="0" xr:uid="{2DC47F42-BCD9-4C67-8E52-40BCE8171E3D}">
      <text>
        <r>
          <rPr>
            <sz val="7"/>
            <color indexed="81"/>
            <rFont val="Calibri"/>
            <family val="2"/>
            <scheme val="minor"/>
          </rPr>
          <t>10 8
11 6
12 4
13 3
14 4
15 4
16 6
17 3
18 7
B 45
H -10
N 35</t>
        </r>
      </text>
    </comment>
    <comment ref="H9" authorId="1" shapeId="0" xr:uid="{3BDF6BBE-E0BA-4CE1-90B8-FC1D1D58AD83}">
      <text>
        <r>
          <rPr>
            <sz val="7"/>
            <color indexed="81"/>
            <rFont val="Calibri"/>
            <family val="2"/>
            <scheme val="minor"/>
          </rPr>
          <t>10 7
11 7
12 5
13 4
14 5
15 3
16 5
17 3
18 5
B 44
H -4
N 40</t>
        </r>
      </text>
    </comment>
    <comment ref="A10" authorId="1" shapeId="0" xr:uid="{1383B699-BA38-4275-8C46-0DCB4BC164B2}">
      <text>
        <r>
          <rPr>
            <sz val="8"/>
            <color indexed="81"/>
            <rFont val="Tahoma"/>
            <family val="2"/>
          </rPr>
          <t xml:space="preserve">Ted 44
Gösta 45
Bert 50
</t>
        </r>
      </text>
    </comment>
    <comment ref="A11" authorId="1" shapeId="0" xr:uid="{1A85CAD3-93A5-4A7D-B8B9-A364661BE8AC}">
      <text>
        <r>
          <rPr>
            <sz val="8"/>
            <color indexed="81"/>
            <rFont val="Tahoma"/>
            <family val="2"/>
          </rPr>
          <t xml:space="preserve">Gösta 35/45
Bert 38/50
Ted 40/44
</t>
        </r>
      </text>
    </comment>
    <comment ref="A12" authorId="1" shapeId="0" xr:uid="{5758451C-659B-4343-A07F-9A5C1ED09D1E}">
      <text>
        <r>
          <rPr>
            <sz val="8"/>
            <color indexed="81"/>
            <rFont val="Tahoma"/>
            <family val="2"/>
          </rPr>
          <t xml:space="preserve">
Inga birdies, ingen Mulligan</t>
        </r>
      </text>
    </comment>
    <comment ref="B12" authorId="1" shapeId="0" xr:uid="{5AA966C5-3038-499C-8667-867D6BAFA02A}">
      <text>
        <r>
          <rPr>
            <sz val="7"/>
            <color indexed="81"/>
            <rFont val="Calibri"/>
            <family val="2"/>
            <scheme val="minor"/>
          </rPr>
          <t>1 6
2 5
3 4
4 9
5 7
6 8
7 5
8 5
9 6
B 55
H -15
N 40</t>
        </r>
      </text>
    </comment>
    <comment ref="C12" authorId="1" shapeId="0" xr:uid="{024650B5-448A-411A-9FC3-157D6AE52332}">
      <text>
        <r>
          <rPr>
            <sz val="7"/>
            <color indexed="81"/>
            <rFont val="Calibri"/>
            <family val="2"/>
            <scheme val="minor"/>
          </rPr>
          <t>1 6
2 8
3 4
4 9
5 10
6 7
7 5
8 5
9 7
B 61
H -15
N 46</t>
        </r>
      </text>
    </comment>
    <comment ref="E12" authorId="1" shapeId="0" xr:uid="{913172B2-8914-45D9-AAFD-513F1A663A8C}">
      <text>
        <r>
          <rPr>
            <sz val="7"/>
            <color indexed="81"/>
            <rFont val="Calibri"/>
            <family val="2"/>
            <scheme val="minor"/>
          </rPr>
          <t>1 7
2 7
3 4
4 6
5 7
6 7
7 6
8 7
9 8
B 59
H -16
N 43</t>
        </r>
      </text>
    </comment>
    <comment ref="F12" authorId="1" shapeId="0" xr:uid="{92A09E74-47F6-4CBC-B816-F24E93BE4436}">
      <text>
        <r>
          <rPr>
            <sz val="7"/>
            <color indexed="81"/>
            <rFont val="Calibri"/>
            <family val="2"/>
            <scheme val="minor"/>
          </rPr>
          <t>1 5
2 8
3 5
4 8
5 7
6 5
7 3
8 6
9 5
B 52
H -8
N 44</t>
        </r>
      </text>
    </comment>
    <comment ref="H12" authorId="1" shapeId="0" xr:uid="{091311E7-51E7-4A49-BB66-44FACB0F4A31}">
      <text>
        <r>
          <rPr>
            <sz val="7"/>
            <color indexed="81"/>
            <rFont val="Calibri"/>
            <family val="2"/>
            <scheme val="minor"/>
          </rPr>
          <t xml:space="preserve">1 5
2 7
3 3
4 6
5 10
6 5
7 5
8 7
9 5
B 53
H -6
N 47
</t>
        </r>
      </text>
    </comment>
    <comment ref="I12" authorId="1" shapeId="0" xr:uid="{FD4EF44C-5172-4E73-878C-9D05493D1F49}">
      <text>
        <r>
          <rPr>
            <sz val="7"/>
            <color indexed="81"/>
            <rFont val="Calibri"/>
            <family val="2"/>
            <scheme val="minor"/>
          </rPr>
          <t>1 6
2 5
3 4
4 7
5 9
6 5
7 3
8 8
9 5
B 52
H -10
N 42</t>
        </r>
      </text>
    </comment>
    <comment ref="A13" authorId="1" shapeId="0" xr:uid="{7956F65E-8164-41CA-A6E0-E05FA6CBEB8A}">
      <text>
        <r>
          <rPr>
            <sz val="8"/>
            <color indexed="81"/>
            <rFont val="Tahoma"/>
            <family val="2"/>
          </rPr>
          <t xml:space="preserve">Marcus 52
Tomas 52
Ted 53
Benny 55
Leo 59
Bert 61
</t>
        </r>
      </text>
    </comment>
    <comment ref="A14" authorId="1" shapeId="0" xr:uid="{08CDE6D1-7AD0-45B8-8EC8-DD5765991718}">
      <text>
        <r>
          <rPr>
            <sz val="8"/>
            <color indexed="81"/>
            <rFont val="Tahoma"/>
            <family val="2"/>
          </rPr>
          <t xml:space="preserve">Benny 40/55
Tomas 42/52
Leo 43/59
Marcus 44/52
Bert 46/61
Ted 47/53
</t>
        </r>
      </text>
    </comment>
    <comment ref="A15" authorId="1" shapeId="0" xr:uid="{252F5BC3-3A05-40E6-B816-B9B949A44E2A}">
      <text>
        <r>
          <rPr>
            <sz val="8"/>
            <color indexed="81"/>
            <rFont val="Tahoma"/>
            <family val="2"/>
          </rPr>
          <t>Spel från röd tee!
Inga birdies, ingen Mulligan</t>
        </r>
      </text>
    </comment>
    <comment ref="B15" authorId="1" shapeId="0" xr:uid="{0C49289A-D520-4420-88F3-DAB3913898A3}">
      <text>
        <r>
          <rPr>
            <sz val="7"/>
            <color indexed="81"/>
            <rFont val="Calibri"/>
            <family val="2"/>
            <scheme val="minor"/>
          </rPr>
          <t>10 5
11 8
12 10
13 8
14 9
15 6
16 6
17 3
18 6
B 61
H -12
N 49</t>
        </r>
      </text>
    </comment>
    <comment ref="D15" authorId="1" shapeId="0" xr:uid="{7BE6C635-02E9-4242-AADF-FCEE7853C92C}">
      <text>
        <r>
          <rPr>
            <sz val="7"/>
            <color indexed="81"/>
            <rFont val="Calibri"/>
            <family val="2"/>
            <scheme val="minor"/>
          </rPr>
          <t>10 6
11 5
12 6
13 8
14 7
15 5
16 6
17 3
18 6
B 52
H -12
N 40</t>
        </r>
      </text>
    </comment>
    <comment ref="E15" authorId="1" shapeId="0" xr:uid="{F3ED00BA-8037-4C37-A8B8-C24352226950}">
      <text>
        <r>
          <rPr>
            <sz val="7"/>
            <color indexed="81"/>
            <rFont val="Calibri"/>
            <family val="2"/>
            <scheme val="minor"/>
          </rPr>
          <t>10 5
11 4
12 9
13 6
14 7
15 4
16 10
17 3
18 4
B 52
H -12
N 40</t>
        </r>
      </text>
    </comment>
    <comment ref="H15" authorId="1" shapeId="0" xr:uid="{FCD49D1B-83FC-473E-8B43-2109FE6F8DC0}">
      <text>
        <r>
          <rPr>
            <sz val="7"/>
            <color indexed="81"/>
            <rFont val="Calibri"/>
            <family val="2"/>
            <scheme val="minor"/>
          </rPr>
          <t>10 5
11 4
12 5
13 7
14 5
15 3
16 6
17 4
18 5
B 44
H -3
N 41</t>
        </r>
      </text>
    </comment>
    <comment ref="I15" authorId="1" shapeId="0" xr:uid="{CC57E8F7-DB6E-4967-BC77-757A0C86339B}">
      <text>
        <r>
          <rPr>
            <sz val="7"/>
            <color indexed="81"/>
            <rFont val="Calibri"/>
            <family val="2"/>
            <scheme val="minor"/>
          </rPr>
          <t>10 5
11 4
12 6
13 7
14 6
15 3
16 6
17 4
18 5
B 46
H -7
N 39</t>
        </r>
      </text>
    </comment>
    <comment ref="A16" authorId="1" shapeId="0" xr:uid="{7DD7335C-D102-48A8-9BEC-251F1D220AEE}">
      <text>
        <r>
          <rPr>
            <sz val="8"/>
            <color indexed="81"/>
            <rFont val="Tahoma"/>
            <family val="2"/>
          </rPr>
          <t xml:space="preserve">Marcus 52
Tomas 52
Ted 53
Benny 55
Leo 59
Bert 61
</t>
        </r>
      </text>
    </comment>
    <comment ref="A17" authorId="1" shapeId="0" xr:uid="{42F96226-DDCA-4A85-97FF-D730BFF33C6C}">
      <text>
        <r>
          <rPr>
            <sz val="8"/>
            <color indexed="81"/>
            <rFont val="Tahoma"/>
            <family val="2"/>
          </rPr>
          <t xml:space="preserve">Benny 40/55
Tomas 42/52
Leo 43/59
Marcus 44/52
Bert 46/61
Ted 47/53
</t>
        </r>
      </text>
    </comment>
    <comment ref="A18" authorId="1" shapeId="0" xr:uid="{DB4CDB5B-7556-4027-B5CE-954F6C7BA738}">
      <text>
        <r>
          <rPr>
            <sz val="8"/>
            <color indexed="81"/>
            <rFont val="Tahoma"/>
            <family val="2"/>
          </rPr>
          <t xml:space="preserve">
Birdie på 8:an av  Ted</t>
        </r>
      </text>
    </comment>
    <comment ref="D18" authorId="1" shapeId="0" xr:uid="{4C570BD4-C305-4D9E-BDCB-E66CE5EA7E0C}">
      <text>
        <r>
          <rPr>
            <sz val="7"/>
            <color indexed="81"/>
            <rFont val="Calibri"/>
            <family val="2"/>
            <scheme val="minor"/>
          </rPr>
          <t xml:space="preserve">1 6
2 4
3 5
4 6
5 6
6 4
7 5
8 5
9 3
B 44
H -10
N 34
</t>
        </r>
      </text>
    </comment>
    <comment ref="E18" authorId="1" shapeId="0" xr:uid="{4EBEB128-5A7C-4CE6-A1DE-5672DD10A107}">
      <text>
        <r>
          <rPr>
            <sz val="7"/>
            <color indexed="81"/>
            <rFont val="Calibri"/>
            <family val="2"/>
            <scheme val="minor"/>
          </rPr>
          <t>1 7
2 6
3 6
4 5
5 6
6 6
7 6
8 4
9 3
B 49
H -13
N 36</t>
        </r>
      </text>
    </comment>
    <comment ref="H18" authorId="1" shapeId="0" xr:uid="{9345FC8F-96D9-40D7-AE0F-DF1DB3A2953A}">
      <text>
        <r>
          <rPr>
            <sz val="7"/>
            <color indexed="81"/>
            <rFont val="Calibri"/>
            <family val="2"/>
            <scheme val="minor"/>
          </rPr>
          <t>1 9
2 5
3 7
4 5
5 5
6 7
7 10
8 6
9 4
B 58
H -9
N 49</t>
        </r>
      </text>
    </comment>
    <comment ref="I18" authorId="1" shapeId="0" xr:uid="{3F4B3164-8D4D-4CDE-A4E1-D56BF9F2E86C}">
      <text>
        <r>
          <rPr>
            <sz val="7"/>
            <color indexed="81"/>
            <rFont val="Calibri"/>
            <family val="2"/>
            <scheme val="minor"/>
          </rPr>
          <t>1 5
2 3
3 5
4 6
5 4
6 6
7 5
8 3 birdie
9 3
B 40
H -4
N 36</t>
        </r>
      </text>
    </comment>
    <comment ref="A19" authorId="1" shapeId="0" xr:uid="{BABE1FB0-998F-4B1F-979C-36E44186D1E1}">
      <text>
        <r>
          <rPr>
            <sz val="8"/>
            <color indexed="81"/>
            <rFont val="Tahoma"/>
            <family val="2"/>
          </rPr>
          <t>Ted 40 birdie 8:n
Gösta 44
Leo 49
Tomas 58</t>
        </r>
      </text>
    </comment>
    <comment ref="A20" authorId="1" shapeId="0" xr:uid="{3D2FB72C-590E-46AB-9D9D-5AE6EBB17BD5}">
      <text>
        <r>
          <rPr>
            <sz val="8"/>
            <color indexed="81"/>
            <rFont val="Tahoma"/>
            <family val="2"/>
          </rPr>
          <t>Gösta 34/36
Ted 36/40
Leo 36/49
Tomas 49/58</t>
        </r>
      </text>
    </comment>
    <comment ref="A21" authorId="1" shapeId="0" xr:uid="{8B0C146C-4DF0-4167-A3BB-8528C297D490}">
      <text>
        <r>
          <rPr>
            <sz val="8"/>
            <color indexed="81"/>
            <rFont val="Tahoma"/>
            <family val="2"/>
          </rPr>
          <t xml:space="preserve">
Inga birdies</t>
        </r>
      </text>
    </comment>
    <comment ref="B21" authorId="1" shapeId="0" xr:uid="{AB721D14-7CE6-4D07-8001-E47031079205}">
      <text>
        <r>
          <rPr>
            <sz val="7"/>
            <color indexed="81"/>
            <rFont val="Calibri"/>
            <family val="2"/>
            <scheme val="minor"/>
          </rPr>
          <t>10 6
11 7
12 5
13 4
14 5
15 3
16 6
17 5
18 5
B 46
H -12
N 34</t>
        </r>
      </text>
    </comment>
    <comment ref="C21" authorId="1" shapeId="0" xr:uid="{44DDEF5F-B3D1-48A4-998D-34C80DBA034C}">
      <text>
        <r>
          <rPr>
            <sz val="7"/>
            <color indexed="81"/>
            <rFont val="Calibri"/>
            <family val="2"/>
            <scheme val="minor"/>
          </rPr>
          <t>10 8
11 6
12 6
13 4
14 5
15 5
16 8
17 4
18 5
B 51
H -12
N 39</t>
        </r>
      </text>
    </comment>
    <comment ref="D21" authorId="1" shapeId="0" xr:uid="{5743E3CA-3AE4-4FEB-BA1E-5817E4B30665}">
      <text>
        <r>
          <rPr>
            <sz val="7"/>
            <color indexed="81"/>
            <rFont val="Calibri"/>
            <family val="2"/>
            <scheme val="minor"/>
          </rPr>
          <t xml:space="preserve">
10 5
11 4
12 5
13 4
14 5
15 5
16 6
17 6
18 5
B 45
H -10
N 35</t>
        </r>
      </text>
    </comment>
    <comment ref="E21" authorId="1" shapeId="0" xr:uid="{55177864-1B3E-4537-A5F0-5AA4EC577B32}">
      <text>
        <r>
          <rPr>
            <sz val="7"/>
            <color indexed="81"/>
            <rFont val="Calibri"/>
            <family val="2"/>
            <scheme val="minor"/>
          </rPr>
          <t>10 6
11 8
12 4
13 4
14 7
15 3
16 7
17 8
18 6
B 53
H -13
N 40</t>
        </r>
      </text>
    </comment>
    <comment ref="H21" authorId="1" shapeId="0" xr:uid="{591BF2DB-9A02-4D92-96B0-0B6F59479177}">
      <text>
        <r>
          <rPr>
            <sz val="7"/>
            <color indexed="81"/>
            <rFont val="Calibri"/>
            <family val="2"/>
            <scheme val="minor"/>
          </rPr>
          <t>10 5
11 5
12 4
13 3
14 4
15 4
16 5
17 5
18 5
B 40
H -4
N 36</t>
        </r>
      </text>
    </comment>
    <comment ref="I21" authorId="1" shapeId="0" xr:uid="{DBE56354-076D-443D-A54C-DA01DB37159B}">
      <text>
        <r>
          <rPr>
            <sz val="7"/>
            <color indexed="81"/>
            <rFont val="Calibri"/>
            <family val="2"/>
            <scheme val="minor"/>
          </rPr>
          <t xml:space="preserve">10 5
11 6
12 5
13 5
14 6
15 4
16 8
17 6
18 6
B 51
H -8
N 43
</t>
        </r>
      </text>
    </comment>
    <comment ref="A22" authorId="1" shapeId="0" xr:uid="{EAD6C0A9-C8FA-4462-834C-7570F4801CB4}">
      <text>
        <r>
          <rPr>
            <sz val="8"/>
            <color indexed="81"/>
            <rFont val="Tahoma"/>
            <family val="2"/>
          </rPr>
          <t xml:space="preserve">Ted 40
Gösta 45
Benny 46
Tomas 51
Bert 51
Leo 53
</t>
        </r>
      </text>
    </comment>
    <comment ref="A23" authorId="1" shapeId="0" xr:uid="{92608087-7256-409A-ACBB-279BEE2744DB}">
      <text>
        <r>
          <rPr>
            <sz val="8"/>
            <color indexed="81"/>
            <rFont val="Tahoma"/>
            <family val="2"/>
          </rPr>
          <t xml:space="preserve">Benny 34/46
Gösta 35/45
Ted 36/40
Bert 39/51
Leo 40/53
Tomas 43/51
</t>
        </r>
      </text>
    </comment>
    <comment ref="A25" authorId="1" shapeId="0" xr:uid="{5075D11C-7063-463A-AD15-464A3CA2A869}">
      <text>
        <r>
          <rPr>
            <sz val="8"/>
            <color indexed="81"/>
            <rFont val="Tahoma"/>
            <family val="2"/>
          </rPr>
          <t xml:space="preserve">
Inga birdies</t>
        </r>
      </text>
    </comment>
    <comment ref="D25" authorId="1" shapeId="0" xr:uid="{4B7C0177-F794-4F33-BD16-9E69CF7110CE}">
      <text>
        <r>
          <rPr>
            <sz val="7"/>
            <color indexed="81"/>
            <rFont val="Calibri"/>
            <family val="2"/>
            <scheme val="minor"/>
          </rPr>
          <t xml:space="preserve">10 5
11 3
12 4
13 7
14 5
15 4
16 7
17 3
18 4
B 42
H -13
N 29
</t>
        </r>
      </text>
    </comment>
    <comment ref="E25" authorId="1" shapeId="0" xr:uid="{BE3E47BC-8FF2-468E-A8E1-2F7BE8296F44}">
      <text>
        <r>
          <rPr>
            <sz val="7"/>
            <color indexed="81"/>
            <rFont val="Calibri"/>
            <family val="2"/>
            <scheme val="minor"/>
          </rPr>
          <t>10 6
11 6
12 8
13 8
14 7
15 4
16 9
17 5
18 5
B 58
H -13
N 45</t>
        </r>
      </text>
    </comment>
    <comment ref="H25" authorId="1" shapeId="0" xr:uid="{70466322-2AB0-4B80-8F9F-D33CE357722C}">
      <text>
        <r>
          <rPr>
            <sz val="7"/>
            <color indexed="81"/>
            <rFont val="Calibri"/>
            <family val="2"/>
            <scheme val="minor"/>
          </rPr>
          <t>10 4
11 4
12 7
13 5
14 4
15 3
16 5
17 3
18 4
B 39
H -5
N 34</t>
        </r>
      </text>
    </comment>
    <comment ref="A26" authorId="1" shapeId="0" xr:uid="{0AC7BDFE-CCE3-4CB6-AA3A-7B1FB3ECE530}">
      <text>
        <r>
          <rPr>
            <sz val="8"/>
            <color indexed="81"/>
            <rFont val="Tahoma"/>
            <family val="2"/>
          </rPr>
          <t xml:space="preserve">Ted 39
Gösta 42
Leo 58
</t>
        </r>
      </text>
    </comment>
    <comment ref="A27" authorId="1" shapeId="0" xr:uid="{8DE17204-2D8F-460D-9710-444CA26829C4}">
      <text>
        <r>
          <rPr>
            <sz val="8"/>
            <color indexed="81"/>
            <rFont val="Tahoma"/>
            <family val="2"/>
          </rPr>
          <t>Gösta 29/42
Ted 34/39
Leo 45/58</t>
        </r>
      </text>
    </comment>
    <comment ref="A28" authorId="1" shapeId="0" xr:uid="{86F02944-8DF5-4E56-8675-8B9B9B722381}">
      <text>
        <r>
          <rPr>
            <sz val="8"/>
            <color indexed="81"/>
            <rFont val="Tahoma"/>
            <family val="2"/>
          </rPr>
          <t>Solen upp 04:02 13*C kl 5:00
Växlande molnighet, små skvätt under start, inget på ronden.Vind V 5(11). Soligt fram på dagen. 
Birdies på 5;an både av Gösta o Ted</t>
        </r>
      </text>
    </comment>
    <comment ref="D28" authorId="1" shapeId="0" xr:uid="{B0800BB4-E2B8-4082-8F61-2AF1C306B8BD}">
      <text>
        <r>
          <rPr>
            <sz val="7"/>
            <color indexed="81"/>
            <rFont val="Calibri"/>
            <family val="2"/>
            <scheme val="minor"/>
          </rPr>
          <t>1 5
2 5
3 4
4 7
5 4
6 5
7 7
8 4
9 6
B 47
H -13
N 34</t>
        </r>
      </text>
    </comment>
    <comment ref="E28" authorId="1" shapeId="0" xr:uid="{F685B288-A567-4DBB-A800-E8AC8D8D1050}">
      <text>
        <r>
          <rPr>
            <sz val="7"/>
            <color indexed="81"/>
            <rFont val="Calibri"/>
            <family val="2"/>
            <scheme val="minor"/>
          </rPr>
          <t>1 5
2 9
3 4
4 7
5 6
6 6
7 6
8 6
9 9
B 58
H -16
N 42</t>
        </r>
      </text>
    </comment>
    <comment ref="F28" authorId="1" shapeId="0" xr:uid="{79E1EC7C-B79C-4DF3-A0CE-BBC4418B6882}">
      <text>
        <r>
          <rPr>
            <sz val="7"/>
            <color indexed="81"/>
            <rFont val="Calibri"/>
            <family val="2"/>
            <scheme val="minor"/>
          </rPr>
          <t>1 5
2 6
3 7
4 6
5 7
6 5
7 4
8 5
9 6
B 51
H -8
N 43</t>
        </r>
      </text>
    </comment>
    <comment ref="H28" authorId="1" shapeId="0" xr:uid="{8E94A8D0-E99F-461E-AEE6-B4F0B3DCEDD7}">
      <text>
        <r>
          <rPr>
            <sz val="7"/>
            <color indexed="81"/>
            <rFont val="Calibri"/>
            <family val="2"/>
            <scheme val="minor"/>
          </rPr>
          <t>1 5
2 7
3 4
4 8
5 4
6 5
7 3
8 5
9 5
B 46
H -5
N 41</t>
        </r>
      </text>
    </comment>
    <comment ref="A29" authorId="1" shapeId="0" xr:uid="{84C060B0-31FE-4419-8E7F-76F37E644F3D}">
      <text>
        <r>
          <rPr>
            <sz val="8"/>
            <color indexed="81"/>
            <rFont val="Tahoma"/>
            <family val="2"/>
          </rPr>
          <t xml:space="preserve">Ted 46
Gösta 47
Marcus 51
Leo 58
</t>
        </r>
      </text>
    </comment>
    <comment ref="A30" authorId="1" shapeId="0" xr:uid="{9FD37D58-440C-436C-A2BA-567F55110C54}">
      <text>
        <r>
          <rPr>
            <sz val="8"/>
            <color indexed="81"/>
            <rFont val="Tahoma"/>
            <family val="2"/>
          </rPr>
          <t>Gösta 34/47
Ted 41/46
Leo 42/58
Marcus 43/51</t>
        </r>
      </text>
    </comment>
    <comment ref="D43" authorId="1" shapeId="0" xr:uid="{AB7EFB74-FB40-435F-9302-8437F35D93CC}">
      <text>
        <r>
          <rPr>
            <sz val="7"/>
            <color indexed="81"/>
            <rFont val="Calibri"/>
            <family val="2"/>
            <scheme val="minor"/>
          </rPr>
          <t>1 5
2 6
3 7
4 6
5 7
6 5
7 4
8 5
9 6
B 51
H -8
N 43</t>
        </r>
      </text>
    </comment>
    <comment ref="F43" authorId="1" shapeId="0" xr:uid="{4718EC6E-A7CB-44B2-A100-8FE946A8AB8A}">
      <text>
        <r>
          <rPr>
            <sz val="7"/>
            <color indexed="81"/>
            <rFont val="Calibri"/>
            <family val="2"/>
            <scheme val="minor"/>
          </rPr>
          <t>10 6
11 6
12 5
13 3
14 4
15 4
16 6
17 4
18 7
B 45
H -6
N 39</t>
        </r>
      </text>
    </comment>
    <comment ref="G43" authorId="1" shapeId="0" xr:uid="{1508D823-9B5A-4B8D-A26B-F21EB32CAF9E}">
      <text>
        <r>
          <rPr>
            <sz val="7"/>
            <color indexed="81"/>
            <rFont val="Calibri"/>
            <family val="2"/>
            <scheme val="minor"/>
          </rPr>
          <t xml:space="preserve">10 7
11 5
12 6
13 3
14 6
15 5
16 5
17 6
18 5
B 48
H -11
N 37
</t>
        </r>
      </text>
    </comment>
    <comment ref="I43" authorId="1" shapeId="0" xr:uid="{0127250C-254D-4165-BF06-7DDDB4413AB0}">
      <text>
        <r>
          <rPr>
            <sz val="7"/>
            <color indexed="81"/>
            <rFont val="Calibri"/>
            <family val="2"/>
            <scheme val="minor"/>
          </rPr>
          <t xml:space="preserve">10 7
11 6
12 6
13 4
14 6
15 4
16 5
17 5
18 6
B 49
H -9
N 40
</t>
        </r>
      </text>
    </comment>
    <comment ref="A44" authorId="1" shapeId="0" xr:uid="{4B3405A3-3940-4859-B6AE-5F5063005657}">
      <text>
        <r>
          <rPr>
            <sz val="8"/>
            <color indexed="81"/>
            <rFont val="Tahoma"/>
            <family val="2"/>
          </rPr>
          <t>Marcus 45
Gösta 47
Micke 48
Tomas 49</t>
        </r>
      </text>
    </comment>
    <comment ref="A45" authorId="1" shapeId="0" xr:uid="{660501C6-D8BC-42EE-A17D-9EEDBD05A694}">
      <text>
        <r>
          <rPr>
            <sz val="8"/>
            <color indexed="81"/>
            <rFont val="Tahoma"/>
            <family val="2"/>
          </rPr>
          <t>Gösta 37/47
Micke 37/48
Marcus 39/45
Tomas 40/49</t>
        </r>
      </text>
    </comment>
    <comment ref="B46" authorId="1" shapeId="0" xr:uid="{B84BD0DD-864F-4411-93E8-C4CF7FF220A3}">
      <text>
        <r>
          <rPr>
            <sz val="7"/>
            <color indexed="81"/>
            <rFont val="Calibri"/>
            <family val="2"/>
            <scheme val="minor"/>
          </rPr>
          <t>1 4
2 6
3 4
4 7
5 9
6 5
7 4
8 5
9 6
B 50
H -14
N 36</t>
        </r>
      </text>
    </comment>
    <comment ref="C46" authorId="1" shapeId="0" xr:uid="{9A0126F5-FD26-4B0E-AA8A-227ADE343BC5}">
      <text>
        <r>
          <rPr>
            <sz val="7"/>
            <color indexed="81"/>
            <rFont val="Calibri"/>
            <family val="2"/>
            <scheme val="minor"/>
          </rPr>
          <t>1 6
2 6
3 5
4 8
5 7
6 6
7 4
8 7
9 6
B 55
H -15
N 40</t>
        </r>
      </text>
    </comment>
    <comment ref="D46" authorId="1" shapeId="0" xr:uid="{B7DE563E-FCAE-4B58-B3B1-4F953870329D}">
      <text>
        <r>
          <rPr>
            <sz val="7"/>
            <color indexed="81"/>
            <rFont val="Calibri"/>
            <family val="2"/>
            <scheme val="minor"/>
          </rPr>
          <t>1 5
2 7
3 4
4 6
5 6
6 6
7 4
8 5
9 8
B 51
H -13
N 38</t>
        </r>
      </text>
    </comment>
    <comment ref="E46" authorId="1" shapeId="0" xr:uid="{F2B7B414-B902-4ABB-9A63-87341845E143}">
      <text>
        <r>
          <rPr>
            <sz val="7"/>
            <color indexed="81"/>
            <rFont val="Calibri"/>
            <family val="2"/>
            <scheme val="minor"/>
          </rPr>
          <t>1 5
2 6
3 5
4 7
5 10
6 6
7 6
8 7
9 7
B 59
H -16
N 43</t>
        </r>
      </text>
    </comment>
    <comment ref="F46" authorId="1" shapeId="0" xr:uid="{2D9138FB-C773-4DCA-A8C3-6494718601C2}">
      <text>
        <r>
          <rPr>
            <sz val="7"/>
            <color indexed="81"/>
            <rFont val="Calibri"/>
            <family val="2"/>
            <scheme val="minor"/>
          </rPr>
          <t>1 5
2 6
3 4
4 6
5 4 birdie
6 5
7 4
8 4
9 4
B 42
H -7
N 35</t>
        </r>
      </text>
    </comment>
    <comment ref="H46" authorId="1" shapeId="0" xr:uid="{6026DDD9-3460-48CB-BC0A-F1183C64EC01}">
      <text>
        <r>
          <rPr>
            <sz val="7"/>
            <color indexed="81"/>
            <rFont val="Calibri"/>
            <family val="2"/>
            <scheme val="minor"/>
          </rPr>
          <t>1 5
2 5
3 4
4 8
5 6
6 5
7 4
8 4
9 4
B 45
H -5
N 40</t>
        </r>
      </text>
    </comment>
    <comment ref="I46" authorId="1" shapeId="0" xr:uid="{14AD886E-DABA-4799-827E-BC69B5037D1E}">
      <text>
        <r>
          <rPr>
            <sz val="7"/>
            <color indexed="81"/>
            <rFont val="Calibri"/>
            <family val="2"/>
            <scheme val="minor"/>
          </rPr>
          <t xml:space="preserve">1 9
2 5
3 5
4 8
5 8
6 6
7 6
8 4
9 6
B 57
H -10
N 47
</t>
        </r>
      </text>
    </comment>
    <comment ref="A47" authorId="1" shapeId="0" xr:uid="{37CF27B5-EABF-4315-8B28-A6FF46FFB2CA}">
      <text>
        <r>
          <rPr>
            <sz val="8"/>
            <color indexed="81"/>
            <rFont val="Tahoma"/>
            <family val="2"/>
          </rPr>
          <t xml:space="preserve">Marcus 42
Ted 45
Benny 50
Gösts 51
Bert 55
Tomas 57
Leo 59
</t>
        </r>
      </text>
    </comment>
    <comment ref="A48" authorId="1" shapeId="0" xr:uid="{5F614B15-156A-4DDB-8128-D97BE5FA3B65}">
      <text>
        <r>
          <rPr>
            <sz val="8"/>
            <color indexed="81"/>
            <rFont val="Tahoma"/>
            <family val="2"/>
          </rPr>
          <t>Marcus 35/42 birdie 5
Benny 36/50
Gösta 38/51
Ted 40/45
Bert 40/55
Leo 43/59
Tomas 47/57</t>
        </r>
      </text>
    </comment>
    <comment ref="A49" authorId="1" shapeId="0" xr:uid="{951C48BB-FB51-4968-82EB-712DBB5C2613}">
      <text>
        <r>
          <rPr>
            <sz val="8"/>
            <color indexed="81"/>
            <rFont val="Tahoma"/>
            <family val="2"/>
          </rPr>
          <t>Solen upp 05:40  11*  kl 5:00
Jämnmulelt, regn på gång. Började på 3:e hålet, först som lätt, senare ökande, men slutade när vi kom in. Vindstilla.</t>
        </r>
      </text>
    </comment>
    <comment ref="B49" authorId="1" shapeId="0" xr:uid="{FCCC0DAA-2329-4541-8561-6F2FB5AC8BD3}">
      <text>
        <r>
          <rPr>
            <sz val="7"/>
            <color indexed="81"/>
            <rFont val="Calibri"/>
            <family val="2"/>
            <scheme val="minor"/>
          </rPr>
          <t>10 5
11 4
12 8
13 7
14 6
15 3
16 7
17 3
18 5
B 48
H -14
N 34</t>
        </r>
      </text>
    </comment>
    <comment ref="E49" authorId="1" shapeId="0" xr:uid="{AFF95659-13F4-406A-AD0E-07B927AD1D00}">
      <text>
        <r>
          <rPr>
            <sz val="7"/>
            <color indexed="81"/>
            <rFont val="Calibri"/>
            <family val="2"/>
            <scheme val="minor"/>
          </rPr>
          <t>10 6
11 3
12 8
13 8
14 6
15 4
16 9
17 4
18 6
B 54
H -15
N 39</t>
        </r>
      </text>
    </comment>
    <comment ref="G49" authorId="1" shapeId="0" xr:uid="{AF49DA8E-3FD9-47BC-A62B-B63C35B2963D}">
      <text>
        <r>
          <rPr>
            <sz val="7"/>
            <color indexed="81"/>
            <rFont val="Calibri"/>
            <family val="2"/>
            <scheme val="minor"/>
          </rPr>
          <t xml:space="preserve">10 5
11 3
12 10
13 10
14 5
15 5
16 7
17 4
18 7
B 56
H -14
N 42
</t>
        </r>
      </text>
    </comment>
    <comment ref="H49" authorId="1" shapeId="0" xr:uid="{3B47CBA5-9C6F-499E-8312-DB0B5D141DAA}">
      <text>
        <r>
          <rPr>
            <sz val="7"/>
            <color indexed="81"/>
            <rFont val="Calibri"/>
            <family val="2"/>
            <scheme val="minor"/>
          </rPr>
          <t>10 6
11 4
12 5
13 8
14 6
15 3
16 6
17 4
18 4
B 46
H -5
N 41</t>
        </r>
      </text>
    </comment>
    <comment ref="A50" authorId="1" shapeId="0" xr:uid="{583D1E5C-B1BB-406F-A9E6-F236662BCEA8}">
      <text>
        <r>
          <rPr>
            <sz val="8"/>
            <color indexed="81"/>
            <rFont val="Tahoma"/>
            <family val="2"/>
          </rPr>
          <t xml:space="preserve">Ted 46
Benny 48
Leo 54
Micke 56
</t>
        </r>
      </text>
    </comment>
    <comment ref="A51" authorId="1" shapeId="0" xr:uid="{78507307-EBA6-46A4-A656-9CC8DD8C0CCB}">
      <text>
        <r>
          <rPr>
            <sz val="8"/>
            <color indexed="81"/>
            <rFont val="Tahoma"/>
            <family val="2"/>
          </rPr>
          <t>Benny 34/48
Leo 39/54
Ted 41/46
Micke 42/56</t>
        </r>
      </text>
    </comment>
    <comment ref="A55" authorId="1" shapeId="0" xr:uid="{4A4D5098-5138-4B86-8547-964D004DC0D4}">
      <text>
        <r>
          <rPr>
            <sz val="8"/>
            <color indexed="81"/>
            <rFont val="Tahoma"/>
            <family val="2"/>
          </rPr>
          <t>Solen upp 06:11 13*  kl 5:00
Fuktigt, vindstilla, halvmulet, uppklarnande. Bra golflväder.</t>
        </r>
      </text>
    </comment>
    <comment ref="B55" authorId="1" shapeId="0" xr:uid="{7DC121DD-E9E3-4EC3-9197-CA89E9F2DE1F}">
      <text>
        <r>
          <rPr>
            <sz val="7"/>
            <color indexed="81"/>
            <rFont val="Calibri"/>
            <family val="2"/>
            <scheme val="minor"/>
          </rPr>
          <t>10 6
11 6
12 8
13 8
14 7
15 4
16 9
17 5
18 5
B 58
H -13
N 45</t>
        </r>
      </text>
    </comment>
    <comment ref="D55" authorId="1" shapeId="0" xr:uid="{9763C7B9-0751-4D72-9A65-75A333162F48}">
      <text>
        <r>
          <rPr>
            <sz val="7"/>
            <color indexed="81"/>
            <rFont val="Calibri"/>
            <family val="2"/>
            <scheme val="minor"/>
          </rPr>
          <t xml:space="preserve">10 5
11 3
12 4
13 7
14 5
15 4
16 7
17 3
18 4
B 42
H -13
N 29
</t>
        </r>
      </text>
    </comment>
    <comment ref="E55" authorId="1" shapeId="0" xr:uid="{755C63B8-8B1F-4206-9E52-1F7A6B20899E}">
      <text>
        <r>
          <rPr>
            <sz val="7"/>
            <color indexed="81"/>
            <rFont val="Calibri"/>
            <family val="2"/>
            <scheme val="minor"/>
          </rPr>
          <t>10 6
11 6
12 8
13 8
14 7
15 4
16 9
17 5
18 5
B 58
H -13
N 45</t>
        </r>
      </text>
    </comment>
    <comment ref="A56" authorId="1" shapeId="0" xr:uid="{E8C0562F-EF2E-42B1-85EF-1643F2355B07}">
      <text>
        <r>
          <rPr>
            <sz val="8"/>
            <color indexed="81"/>
            <rFont val="Tahoma"/>
            <family val="2"/>
          </rPr>
          <t xml:space="preserve">benny 43
Gösta 44
Leo 50
</t>
        </r>
      </text>
    </comment>
    <comment ref="A57" authorId="1" shapeId="0" xr:uid="{52E88DC0-F1FE-406D-8737-3F388BA3BCC4}">
      <text>
        <r>
          <rPr>
            <sz val="8"/>
            <color indexed="81"/>
            <rFont val="Tahoma"/>
            <family val="2"/>
          </rPr>
          <t xml:space="preserve">Benny 34/43
Gösta 34/44
Leo 40/50
</t>
        </r>
      </text>
    </comment>
    <comment ref="A70" authorId="0" shapeId="0" xr:uid="{00000000-0006-0000-0000-0000BD000000}">
      <text>
        <r>
          <rPr>
            <b/>
            <sz val="8"/>
            <color indexed="81"/>
            <rFont val="Tahoma"/>
            <family val="2"/>
          </rPr>
          <t xml:space="preserve">Flest segrar
2022             2023
</t>
        </r>
        <r>
          <rPr>
            <sz val="8"/>
            <color indexed="81"/>
            <rFont val="Tahoma"/>
            <family val="2"/>
          </rPr>
          <t xml:space="preserve">Gösta 6          Benny 5
Ted 6             Gösta 5
Benny 2         Marcus 1
Marcus 1       Tomas 1    
Micke 1
Tomas 1
Leo 1
</t>
        </r>
      </text>
    </comment>
    <comment ref="J70" authorId="2" shapeId="0" xr:uid="{00000000-0006-0000-0000-0000BE000000}">
      <text>
        <r>
          <rPr>
            <b/>
            <sz val="7"/>
            <color indexed="81"/>
            <rFont val="Tahoma"/>
            <family val="2"/>
          </rPr>
          <t xml:space="preserve">Närvaro
</t>
        </r>
        <r>
          <rPr>
            <sz val="7"/>
            <color indexed="81"/>
            <rFont val="Tahoma"/>
            <family val="2"/>
          </rPr>
          <t>2023 4,5</t>
        </r>
        <r>
          <rPr>
            <b/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2022 4.9</t>
        </r>
        <r>
          <rPr>
            <b/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2021  5,4
2020 6,0</t>
        </r>
        <r>
          <rPr>
            <b/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2019 6,3
2018 6,3
2017 6,3</t>
        </r>
        <r>
          <rPr>
            <b/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2016  6,3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2015 6,3
2014 7,2
2013 7,1
2012 7,4
2011 8,4
2010 8,3
2009 8,9</t>
        </r>
      </text>
    </comment>
    <comment ref="M70" authorId="0" shapeId="0" xr:uid="{00000000-0006-0000-0000-0000BF000000}">
      <text>
        <r>
          <rPr>
            <b/>
            <sz val="8"/>
            <color indexed="81"/>
            <rFont val="Tahoma"/>
            <family val="2"/>
          </rPr>
          <t>Snittet Netto</t>
        </r>
      </text>
    </comment>
    <comment ref="M71" authorId="0" shapeId="0" xr:uid="{00000000-0006-0000-0000-0000C0000000}">
      <text>
        <r>
          <rPr>
            <b/>
            <sz val="8"/>
            <color indexed="81"/>
            <rFont val="Tahoma"/>
            <family val="2"/>
          </rPr>
          <t>Snittet Brutto</t>
        </r>
      </text>
    </comment>
    <comment ref="K73" authorId="0" shapeId="0" xr:uid="{00000000-0006-0000-0000-0000C1000000}">
      <text>
        <r>
          <rPr>
            <sz val="8"/>
            <color indexed="81"/>
            <rFont val="Tahoma"/>
            <family val="2"/>
          </rPr>
          <t xml:space="preserve">Summa </t>
        </r>
        <r>
          <rPr>
            <b/>
            <sz val="8"/>
            <color indexed="81"/>
            <rFont val="Tahoma"/>
            <family val="2"/>
          </rPr>
          <t>Mulligan</t>
        </r>
        <r>
          <rPr>
            <sz val="8"/>
            <color indexed="81"/>
            <rFont val="Tahoma"/>
            <family val="2"/>
          </rPr>
          <t xml:space="preserve"> till
Festkassan</t>
        </r>
      </text>
    </comment>
    <comment ref="L74" authorId="0" shapeId="0" xr:uid="{00000000-0006-0000-0000-0000C2000000}">
      <text>
        <r>
          <rPr>
            <sz val="8"/>
            <color indexed="81"/>
            <rFont val="Tahoma"/>
            <family val="2"/>
          </rPr>
          <t xml:space="preserve">Summa </t>
        </r>
        <r>
          <rPr>
            <b/>
            <sz val="8"/>
            <color indexed="81"/>
            <rFont val="Tahoma"/>
            <family val="2"/>
          </rPr>
          <t>Oanmäld</t>
        </r>
        <r>
          <rPr>
            <sz val="8"/>
            <color indexed="81"/>
            <rFont val="Tahoma"/>
            <family val="2"/>
          </rPr>
          <t xml:space="preserve">
frånvaro till Festkassan</t>
        </r>
      </text>
    </comment>
    <comment ref="A75" authorId="0" shapeId="0" xr:uid="{00000000-0006-0000-0000-0000C3000000}">
      <text>
        <r>
          <rPr>
            <sz val="8"/>
            <color indexed="81"/>
            <rFont val="Tahoma"/>
            <family val="2"/>
          </rPr>
          <t>Snitt Brutto 2022
Ted 41,1
Marcus 45,6
Tomas 46,3
Gösta 46,7
Benny 49,9
Bert 51,9
Micke 53,0
Leo 53,1</t>
        </r>
      </text>
    </comment>
    <comment ref="J75" authorId="2" shapeId="0" xr:uid="{00000000-0006-0000-0000-0000C4000000}">
      <text>
        <r>
          <rPr>
            <sz val="8"/>
            <color indexed="81"/>
            <rFont val="Tahoma"/>
            <family val="2"/>
          </rPr>
          <t>Snitt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Brutto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202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Ted 46,0
Gösta 46,3
Marcus 47,5
Tomas 48,9
Benny 49,7
Micke 52,0
Bert 53,2
Leo 55,0</t>
        </r>
      </text>
    </comment>
    <comment ref="A76" authorId="0" shapeId="0" xr:uid="{00000000-0006-0000-0000-0000C5000000}">
      <text>
        <r>
          <rPr>
            <sz val="8"/>
            <color indexed="81"/>
            <rFont val="Tahoma"/>
            <family val="2"/>
          </rPr>
          <t>Snitt Netto 2022
Gösta 35,9
Ted 36,8
Marcus 38,7
Bert 39,1
Tomas 39,7
Leo 39,7
Benny 39,8
Micke 42,5</t>
        </r>
      </text>
    </comment>
    <comment ref="J76" authorId="2" shapeId="0" xr:uid="{00000000-0006-0000-0000-0000C6000000}">
      <text>
        <r>
          <rPr>
            <sz val="8"/>
            <color indexed="81"/>
            <rFont val="Tahoma"/>
            <family val="2"/>
          </rPr>
          <t>Snitt Netto 2023
Gösta 35,2
Benny 37,4
Micke 39,5
Bert 39,8
Marcus 40,3
Tomas 40,6
Ted 41,0
Leo 41,3</t>
        </r>
      </text>
    </comment>
    <comment ref="M76" authorId="0" shapeId="0" xr:uid="{00000000-0006-0000-0000-0000C7000000}">
      <text>
        <r>
          <rPr>
            <sz val="8"/>
            <color indexed="81"/>
            <rFont val="Tahoma"/>
            <family val="2"/>
          </rPr>
          <t xml:space="preserve">Totalt </t>
        </r>
        <r>
          <rPr>
            <b/>
            <sz val="8"/>
            <color indexed="81"/>
            <rFont val="Tahoma"/>
            <family val="2"/>
          </rPr>
          <t>Festkassan</t>
        </r>
      </text>
    </comment>
    <comment ref="A77" authorId="2" shapeId="0" xr:uid="{00000000-0006-0000-0000-0000C8000000}">
      <text>
        <r>
          <rPr>
            <sz val="8"/>
            <color indexed="81"/>
            <rFont val="Tahoma"/>
            <family val="2"/>
          </rPr>
          <t>Bästa närvaro: 2022
Gösta 18/18 100%</t>
        </r>
      </text>
    </comment>
    <comment ref="J77" authorId="2" shapeId="0" xr:uid="{00000000-0006-0000-0000-0000C9000000}">
      <text>
        <r>
          <rPr>
            <sz val="8"/>
            <color indexed="81"/>
            <rFont val="Tahoma"/>
            <family val="2"/>
          </rPr>
          <t>Bästa närvaro 2023
Gösta &amp; Ted 75 %
12 / 16</t>
        </r>
      </text>
    </comment>
  </commentList>
</comments>
</file>

<file path=xl/sharedStrings.xml><?xml version="1.0" encoding="utf-8"?>
<sst xmlns="http://schemas.openxmlformats.org/spreadsheetml/2006/main" count="205" uniqueCount="125">
  <si>
    <t>Datum</t>
  </si>
  <si>
    <t>Mulligan</t>
  </si>
  <si>
    <t>Snitt</t>
  </si>
  <si>
    <t xml:space="preserve"> </t>
  </si>
  <si>
    <t>Segrar</t>
  </si>
  <si>
    <t>Antal-Spel</t>
  </si>
  <si>
    <t>Frånvaro</t>
  </si>
  <si>
    <t>Närvaro %</t>
  </si>
  <si>
    <t>Birdies förra året</t>
  </si>
  <si>
    <t>#Delt.</t>
  </si>
  <si>
    <t>Mu</t>
  </si>
  <si>
    <t>Avv</t>
  </si>
  <si>
    <t>Brutto</t>
  </si>
  <si>
    <t>SnittScore Net</t>
  </si>
  <si>
    <t>SnittScore Bru</t>
  </si>
  <si>
    <t>Birdies iår</t>
  </si>
  <si>
    <t>Lars</t>
  </si>
  <si>
    <t>Benny</t>
  </si>
  <si>
    <t>Bert</t>
  </si>
  <si>
    <t>Gösta</t>
  </si>
  <si>
    <t>Leo</t>
  </si>
  <si>
    <t>Micke</t>
  </si>
  <si>
    <t>Ted</t>
  </si>
  <si>
    <t>Bob</t>
  </si>
  <si>
    <t>Björn</t>
  </si>
  <si>
    <t>Slaggolf</t>
  </si>
  <si>
    <t>V20</t>
  </si>
  <si>
    <t>V21</t>
  </si>
  <si>
    <t>V22</t>
  </si>
  <si>
    <t>V24</t>
  </si>
  <si>
    <t>V25</t>
  </si>
  <si>
    <t>V26</t>
  </si>
  <si>
    <t>V27</t>
  </si>
  <si>
    <t>V28</t>
  </si>
  <si>
    <t>V29</t>
  </si>
  <si>
    <t>V30</t>
  </si>
  <si>
    <t>V32</t>
  </si>
  <si>
    <t>V33</t>
  </si>
  <si>
    <t>V34</t>
  </si>
  <si>
    <t>V35</t>
  </si>
  <si>
    <t>V37</t>
  </si>
  <si>
    <t>V39</t>
  </si>
  <si>
    <t>V36</t>
  </si>
  <si>
    <t>V23</t>
  </si>
  <si>
    <t>V43</t>
  </si>
  <si>
    <t>V38</t>
  </si>
  <si>
    <t>V40</t>
  </si>
  <si>
    <t>V41</t>
  </si>
  <si>
    <t>V42</t>
  </si>
  <si>
    <t>V44</t>
  </si>
  <si>
    <t>Höjt</t>
  </si>
  <si>
    <t>Sänkt</t>
  </si>
  <si>
    <t>Årsrev??</t>
  </si>
  <si>
    <t>B</t>
  </si>
  <si>
    <t>N</t>
  </si>
  <si>
    <t>H</t>
  </si>
  <si>
    <t>ut</t>
  </si>
  <si>
    <t>in</t>
  </si>
  <si>
    <t xml:space="preserve">   </t>
  </si>
  <si>
    <t>V45</t>
  </si>
  <si>
    <t>V46</t>
  </si>
  <si>
    <t>V47</t>
  </si>
  <si>
    <t>V48</t>
  </si>
  <si>
    <t>V49</t>
  </si>
  <si>
    <t>V50</t>
  </si>
  <si>
    <t>V51</t>
  </si>
  <si>
    <t>V52</t>
  </si>
  <si>
    <t>Marcus</t>
  </si>
  <si>
    <t>Tomas</t>
  </si>
  <si>
    <t>V19</t>
  </si>
  <si>
    <t>Tidaggolf 2020</t>
  </si>
  <si>
    <t>BC</t>
  </si>
  <si>
    <t>BJ</t>
  </si>
  <si>
    <t>BA</t>
  </si>
  <si>
    <t>GW</t>
  </si>
  <si>
    <t>LT</t>
  </si>
  <si>
    <t>MN</t>
  </si>
  <si>
    <t>TK</t>
  </si>
  <si>
    <t>Netto</t>
  </si>
  <si>
    <t>Bert 25,1</t>
  </si>
  <si>
    <t>V18</t>
  </si>
  <si>
    <t>Marcus 13,4</t>
  </si>
  <si>
    <t>12/5 Cu</t>
  </si>
  <si>
    <t>Benny 23,9</t>
  </si>
  <si>
    <t xml:space="preserve"> Leo 26,5</t>
  </si>
  <si>
    <t>Michael 23,5</t>
  </si>
  <si>
    <t>Tomas 18,3</t>
  </si>
  <si>
    <t>19/5 Ci</t>
  </si>
  <si>
    <t>26/5 Mu</t>
  </si>
  <si>
    <t>2/6 Mi</t>
  </si>
  <si>
    <t>M</t>
  </si>
  <si>
    <t>9/6 Cu</t>
  </si>
  <si>
    <t>16/6 Ci</t>
  </si>
  <si>
    <t>Midsommar</t>
  </si>
  <si>
    <t>30/6 Mi</t>
  </si>
  <si>
    <t>´´</t>
  </si>
  <si>
    <t>7/7 Mu</t>
  </si>
  <si>
    <t>Gösta 26,3</t>
  </si>
  <si>
    <t>Ted 9,5</t>
  </si>
  <si>
    <t>14/7 Cu</t>
  </si>
  <si>
    <t>21/7 VbyLinks</t>
  </si>
  <si>
    <t>28/7 Mu</t>
  </si>
  <si>
    <t>Inget spel Regnade bort</t>
  </si>
  <si>
    <t>Tvåmanna Scramble</t>
  </si>
  <si>
    <t>4/8 Cu</t>
  </si>
  <si>
    <t>11/8 Ci</t>
  </si>
  <si>
    <t>18/8 Mu</t>
  </si>
  <si>
    <t>25/8 Mi</t>
  </si>
  <si>
    <t>1/9 Cu</t>
  </si>
  <si>
    <t>Inget spel  inför jubileumsresan</t>
  </si>
  <si>
    <t>8/9 Ci</t>
  </si>
  <si>
    <t>15/9 Mu</t>
  </si>
  <si>
    <t>22/9 Mi</t>
  </si>
  <si>
    <t>29/9 Cu</t>
  </si>
  <si>
    <t>6/10 Ci</t>
  </si>
  <si>
    <t>medräknat</t>
  </si>
  <si>
    <t>Inga noteringar</t>
  </si>
  <si>
    <t>Löpande 2023
Grattis Micke netto, Ted brutto!</t>
  </si>
  <si>
    <t>Vårupptakt 2023 - Västervik</t>
  </si>
  <si>
    <t>Sön 23/4</t>
  </si>
  <si>
    <t>Mån 24/4</t>
  </si>
  <si>
    <t>Totalt</t>
  </si>
  <si>
    <t>dag1</t>
  </si>
  <si>
    <t>dag2</t>
  </si>
  <si>
    <t>Jubileumsresan 2023 Helsingbofg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</si>
</sst>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indexed="81"/>
      <name val="Tahoma"/>
      <family val="2"/>
    </font>
    <font>
      <sz val="8"/>
      <color rgb="FFFF0000"/>
      <name val="Arial"/>
      <family val="2"/>
    </font>
    <font>
      <sz val="7"/>
      <name val="Calibri"/>
      <family val="2"/>
      <scheme val="minor"/>
    </font>
    <font>
      <sz val="7"/>
      <color indexed="81"/>
      <name val="Tahoma"/>
      <family val="2"/>
    </font>
    <font>
      <b/>
      <sz val="7"/>
      <color indexed="81"/>
      <name val="Tahoma"/>
      <family val="2"/>
    </font>
    <font>
      <sz val="8"/>
      <name val="Calibri"/>
      <family val="2"/>
      <scheme val="minor"/>
    </font>
    <font>
      <sz val="7"/>
      <color indexed="1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7"/>
      <color indexed="81"/>
      <name val="Calibri"/>
      <family val="2"/>
      <scheme val="minor"/>
    </font>
    <font>
      <b/>
      <sz val="9"/>
      <name val="Calibri"/>
      <family val="2"/>
      <scheme val="minor"/>
    </font>
    <font>
      <u/>
      <sz val="8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1" fontId="0" fillId="0" borderId="0" xfId="0" applyNumberFormat="1" applyAlignment="1">
      <alignment horizontal="center"/>
    </xf>
    <xf numFmtId="0" fontId="2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7" xfId="0" applyFont="1" applyBorder="1"/>
    <xf numFmtId="0" fontId="6" fillId="0" borderId="18" xfId="0" applyFont="1" applyBorder="1"/>
    <xf numFmtId="0" fontId="9" fillId="0" borderId="18" xfId="0" applyFont="1" applyBorder="1"/>
    <xf numFmtId="0" fontId="6" fillId="0" borderId="19" xfId="0" applyFont="1" applyBorder="1"/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23" xfId="0" applyFont="1" applyBorder="1"/>
    <xf numFmtId="0" fontId="5" fillId="0" borderId="26" xfId="0" applyFont="1" applyBorder="1"/>
    <xf numFmtId="0" fontId="6" fillId="4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164" fontId="2" fillId="0" borderId="0" xfId="0" applyNumberFormat="1" applyFont="1"/>
    <xf numFmtId="0" fontId="11" fillId="0" borderId="0" xfId="0" applyFont="1"/>
    <xf numFmtId="0" fontId="1" fillId="0" borderId="0" xfId="0" applyFont="1" applyAlignment="1">
      <alignment textRotation="90"/>
    </xf>
    <xf numFmtId="0" fontId="0" fillId="6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17" fillId="0" borderId="2" xfId="0" applyFont="1" applyBorder="1"/>
    <xf numFmtId="0" fontId="17" fillId="0" borderId="26" xfId="0" applyFont="1" applyBorder="1"/>
    <xf numFmtId="1" fontId="17" fillId="0" borderId="0" xfId="0" applyNumberFormat="1" applyFon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Alignment="1">
      <alignment horizontal="left"/>
    </xf>
    <xf numFmtId="1" fontId="14" fillId="0" borderId="12" xfId="0" applyNumberFormat="1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14" fillId="3" borderId="13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1" fontId="14" fillId="0" borderId="13" xfId="0" applyNumberFormat="1" applyFont="1" applyBorder="1" applyAlignment="1">
      <alignment horizontal="left" vertical="center"/>
    </xf>
    <xf numFmtId="164" fontId="14" fillId="0" borderId="9" xfId="0" applyNumberFormat="1" applyFont="1" applyBorder="1" applyAlignment="1">
      <alignment horizontal="left" vertical="center"/>
    </xf>
    <xf numFmtId="164" fontId="14" fillId="2" borderId="1" xfId="0" applyNumberFormat="1" applyFont="1" applyFill="1" applyBorder="1" applyAlignment="1">
      <alignment horizontal="left" vertical="center"/>
    </xf>
    <xf numFmtId="164" fontId="14" fillId="2" borderId="28" xfId="0" applyNumberFormat="1" applyFont="1" applyFill="1" applyBorder="1" applyAlignment="1">
      <alignment horizontal="left" vertical="center"/>
    </xf>
    <xf numFmtId="164" fontId="14" fillId="3" borderId="13" xfId="0" applyNumberFormat="1" applyFont="1" applyFill="1" applyBorder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0" xfId="0" applyFont="1"/>
    <xf numFmtId="0" fontId="0" fillId="3" borderId="0" xfId="0" applyFill="1"/>
    <xf numFmtId="1" fontId="22" fillId="0" borderId="13" xfId="0" applyNumberFormat="1" applyFont="1" applyBorder="1" applyAlignment="1">
      <alignment textRotation="90"/>
    </xf>
    <xf numFmtId="0" fontId="22" fillId="0" borderId="0" xfId="0" applyFont="1" applyAlignment="1">
      <alignment horizontal="center" textRotation="90"/>
    </xf>
    <xf numFmtId="0" fontId="22" fillId="0" borderId="0" xfId="0" applyFont="1" applyAlignment="1">
      <alignment textRotation="90"/>
    </xf>
    <xf numFmtId="164" fontId="22" fillId="0" borderId="0" xfId="0" applyNumberFormat="1" applyFont="1" applyAlignment="1">
      <alignment textRotation="90"/>
    </xf>
    <xf numFmtId="0" fontId="9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11" xfId="0" applyFont="1" applyBorder="1" applyAlignment="1">
      <alignment horizontal="center" textRotation="90"/>
    </xf>
    <xf numFmtId="1" fontId="14" fillId="0" borderId="11" xfId="0" applyNumberFormat="1" applyFont="1" applyBorder="1" applyAlignment="1">
      <alignment horizontal="center" textRotation="90"/>
    </xf>
    <xf numFmtId="0" fontId="14" fillId="0" borderId="7" xfId="0" applyFont="1" applyBorder="1" applyAlignment="1">
      <alignment horizontal="left" vertical="center"/>
    </xf>
    <xf numFmtId="164" fontId="14" fillId="0" borderId="30" xfId="0" applyNumberFormat="1" applyFont="1" applyBorder="1" applyAlignment="1">
      <alignment horizontal="left" vertical="center"/>
    </xf>
    <xf numFmtId="1" fontId="6" fillId="4" borderId="0" xfId="0" applyNumberFormat="1" applyFont="1" applyFill="1" applyAlignment="1">
      <alignment horizontal="center"/>
    </xf>
    <xf numFmtId="164" fontId="14" fillId="0" borderId="27" xfId="0" applyNumberFormat="1" applyFont="1" applyBorder="1" applyAlignment="1">
      <alignment horizontal="left" vertical="center"/>
    </xf>
    <xf numFmtId="1" fontId="14" fillId="0" borderId="14" xfId="0" applyNumberFormat="1" applyFont="1" applyBorder="1" applyAlignment="1">
      <alignment horizontal="left" vertical="center"/>
    </xf>
    <xf numFmtId="164" fontId="14" fillId="0" borderId="8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4" fontId="17" fillId="0" borderId="3" xfId="0" applyNumberFormat="1" applyFont="1" applyBorder="1" applyAlignment="1">
      <alignment horizontal="left" vertical="center"/>
    </xf>
    <xf numFmtId="164" fontId="14" fillId="2" borderId="27" xfId="0" applyNumberFormat="1" applyFont="1" applyFill="1" applyBorder="1" applyAlignment="1">
      <alignment horizontal="left" vertical="center"/>
    </xf>
    <xf numFmtId="164" fontId="14" fillId="2" borderId="0" xfId="0" applyNumberFormat="1" applyFont="1" applyFill="1" applyAlignment="1">
      <alignment horizontal="left" vertical="center"/>
    </xf>
    <xf numFmtId="1" fontId="14" fillId="3" borderId="14" xfId="0" applyNumberFormat="1" applyFont="1" applyFill="1" applyBorder="1" applyAlignment="1">
      <alignment horizontal="left" vertical="center"/>
    </xf>
    <xf numFmtId="1" fontId="14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4" fontId="14" fillId="2" borderId="31" xfId="0" applyNumberFormat="1" applyFont="1" applyFill="1" applyBorder="1" applyAlignment="1">
      <alignment horizontal="left" vertical="center"/>
    </xf>
    <xf numFmtId="1" fontId="14" fillId="0" borderId="32" xfId="0" applyNumberFormat="1" applyFont="1" applyBorder="1" applyAlignment="1">
      <alignment horizontal="left" vertical="center"/>
    </xf>
    <xf numFmtId="14" fontId="17" fillId="0" borderId="5" xfId="0" applyNumberFormat="1" applyFont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16" fontId="17" fillId="0" borderId="5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8" fillId="0" borderId="3" xfId="1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E6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103868</xdr:colOff>
      <xdr:row>0</xdr:row>
      <xdr:rowOff>0</xdr:rowOff>
    </xdr:from>
    <xdr:to>
      <xdr:col>0</xdr:col>
      <xdr:colOff>698500</xdr:colOff>
      <xdr:row>4</xdr:row>
      <xdr:rowOff>117323</xdr:rowOff>
    </xdr:to>
    <xdr:pic>
      <xdr:nvPicPr>
        <xdr:cNvPr id="11016" name="Picture 1132" descr="image002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68" y="0"/>
          <a:ext cx="594632" cy="59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36287</xdr:colOff>
      <xdr:row>18</xdr:row>
      <xdr:rowOff>99785</xdr:rowOff>
    </xdr:from>
    <xdr:to>
      <xdr:col>23</xdr:col>
      <xdr:colOff>580572</xdr:colOff>
      <xdr:row>38</xdr:row>
      <xdr:rowOff>45357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2807A17-D405-2C7D-48A3-BF409A251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930" y="2812142"/>
          <a:ext cx="2331356" cy="2485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zoomScale="105" zoomScaleNormal="105" zoomScaleSheetLayoutView="100" workbookViewId="0">
      <pane ySplit="5" topLeftCell="A6" activePane="bottomLeft" state="frozen"/>
      <selection pane="bottomLeft" activeCell="B1" sqref="B1:M4"/>
    </sheetView>
  </sheetViews>
  <sheetFormatPr defaultRowHeight="12.75" x14ac:dyDescent="0.2"/>
  <cols>
    <col min="1" max="1" width="11.7109375" style="7" customWidth="1"/>
    <col min="2" max="2" width="3.85546875" style="4" bestFit="1" customWidth="1"/>
    <col min="3" max="3" width="3.85546875" style="6" bestFit="1" customWidth="1"/>
    <col min="4" max="9" width="3.85546875" style="4" bestFit="1" customWidth="1"/>
    <col min="10" max="10" width="3.85546875" style="5" bestFit="1" customWidth="1"/>
    <col min="11" max="11" width="3" style="4" customWidth="1"/>
    <col min="12" max="12" width="2.42578125" customWidth="1"/>
    <col min="13" max="13" width="3.85546875" customWidth="1"/>
    <col min="14" max="14" width="1.28515625" style="2" bestFit="1" customWidth="1"/>
    <col min="15" max="15" width="2" style="10" bestFit="1" customWidth="1"/>
    <col min="16" max="16" width="2.7109375" style="3" bestFit="1" customWidth="1"/>
    <col min="17" max="17" width="3.28515625" bestFit="1" customWidth="1"/>
    <col min="18" max="18" width="3.28515625" style="3" bestFit="1" customWidth="1"/>
    <col min="19" max="19" width="3.28515625" bestFit="1" customWidth="1"/>
    <col min="20" max="20" width="2.7109375" style="13" bestFit="1" customWidth="1"/>
    <col min="21" max="21" width="3.28515625" bestFit="1" customWidth="1"/>
    <col min="22" max="22" width="3.5703125" style="3" customWidth="1"/>
    <col min="23" max="23" width="2.7109375" bestFit="1" customWidth="1"/>
  </cols>
  <sheetData>
    <row r="1" spans="1:24" ht="9.75" customHeight="1" x14ac:dyDescent="0.2">
      <c r="B1" s="117" t="s">
        <v>117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29"/>
    </row>
    <row r="2" spans="1:24" ht="9.75" customHeight="1" x14ac:dyDescent="0.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29"/>
    </row>
    <row r="3" spans="1:24" ht="9.75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9"/>
    </row>
    <row r="4" spans="1:24" ht="7.5" customHeight="1" x14ac:dyDescent="0.2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29"/>
    </row>
    <row r="5" spans="1:24" s="41" customFormat="1" ht="45.75" customHeight="1" thickBot="1" x14ac:dyDescent="0.25">
      <c r="A5" s="38" t="s">
        <v>0</v>
      </c>
      <c r="B5" s="86" t="s">
        <v>83</v>
      </c>
      <c r="C5" s="87" t="s">
        <v>79</v>
      </c>
      <c r="D5" s="86" t="s">
        <v>97</v>
      </c>
      <c r="E5" s="86" t="s">
        <v>84</v>
      </c>
      <c r="F5" s="86" t="s">
        <v>81</v>
      </c>
      <c r="G5" s="86" t="s">
        <v>85</v>
      </c>
      <c r="H5" s="86" t="s">
        <v>98</v>
      </c>
      <c r="I5" s="86" t="s">
        <v>86</v>
      </c>
      <c r="J5" s="79" t="s">
        <v>9</v>
      </c>
      <c r="K5" s="80" t="s">
        <v>10</v>
      </c>
      <c r="L5" s="81" t="s">
        <v>11</v>
      </c>
      <c r="M5" s="82" t="s">
        <v>2</v>
      </c>
      <c r="N5" s="39"/>
      <c r="O5" s="40"/>
      <c r="R5" s="42"/>
      <c r="T5" s="43"/>
    </row>
    <row r="6" spans="1:24" s="46" customFormat="1" ht="9.75" customHeight="1" thickTop="1" x14ac:dyDescent="0.2">
      <c r="A6" s="105" t="s">
        <v>82</v>
      </c>
      <c r="B6" s="102">
        <v>33</v>
      </c>
      <c r="C6" s="62">
        <v>36</v>
      </c>
      <c r="D6" s="62">
        <v>36</v>
      </c>
      <c r="E6" s="62">
        <v>45</v>
      </c>
      <c r="F6" s="62"/>
      <c r="G6" s="62"/>
      <c r="H6" s="62">
        <v>41</v>
      </c>
      <c r="I6" s="62">
        <v>37</v>
      </c>
      <c r="J6" s="104">
        <f>COUNTIF(B6:I6,"&gt;0")</f>
        <v>6</v>
      </c>
      <c r="K6" s="51"/>
      <c r="L6" s="51"/>
      <c r="M6" s="103">
        <f>SUM(B6:I6)/J6</f>
        <v>38</v>
      </c>
      <c r="N6" s="45"/>
      <c r="P6"/>
      <c r="Q6" s="132"/>
      <c r="R6" s="132"/>
      <c r="S6" s="132"/>
      <c r="T6" s="4"/>
      <c r="U6" s="132"/>
      <c r="V6" s="132"/>
      <c r="W6" s="132"/>
      <c r="X6" s="132"/>
    </row>
    <row r="7" spans="1:24" s="46" customFormat="1" ht="9.75" customHeight="1" thickBot="1" x14ac:dyDescent="0.25">
      <c r="A7" s="96" t="s">
        <v>12</v>
      </c>
      <c r="B7" s="102">
        <v>45</v>
      </c>
      <c r="C7" s="62">
        <v>49</v>
      </c>
      <c r="D7" s="62">
        <v>46</v>
      </c>
      <c r="E7" s="62">
        <v>58</v>
      </c>
      <c r="F7" s="62"/>
      <c r="G7" s="62"/>
      <c r="H7" s="102">
        <v>45</v>
      </c>
      <c r="I7" s="62">
        <v>47</v>
      </c>
      <c r="J7" s="47">
        <f>SMALL(B7:I7,1)</f>
        <v>45</v>
      </c>
      <c r="M7" s="98">
        <f>SUM(B7:I7)/J6</f>
        <v>48.333333333333336</v>
      </c>
      <c r="N7" s="45"/>
      <c r="P7" s="134" t="s">
        <v>118</v>
      </c>
      <c r="Q7" s="134"/>
      <c r="R7" s="134"/>
      <c r="S7" s="134"/>
      <c r="T7" s="134"/>
      <c r="U7" s="134"/>
      <c r="V7" s="134"/>
      <c r="W7" s="134"/>
      <c r="X7" s="134"/>
    </row>
    <row r="8" spans="1:24" s="46" customFormat="1" ht="9.75" customHeight="1" thickBot="1" x14ac:dyDescent="0.2">
      <c r="A8" s="106" t="s">
        <v>25</v>
      </c>
      <c r="B8" s="64" t="s">
        <v>53</v>
      </c>
      <c r="C8" s="65"/>
      <c r="D8" s="65"/>
      <c r="E8" s="65"/>
      <c r="F8" s="65"/>
      <c r="G8" s="65"/>
      <c r="H8" s="65"/>
      <c r="I8" s="66"/>
      <c r="J8" s="99">
        <f>SMALL(B6:I6,1)</f>
        <v>33</v>
      </c>
      <c r="K8" s="46">
        <f>COUNTIF(B8:I8,"M")</f>
        <v>0</v>
      </c>
      <c r="L8" s="46">
        <f>COUNTIF(B8:I8,"O")</f>
        <v>0</v>
      </c>
      <c r="M8" s="93"/>
      <c r="N8" s="45"/>
      <c r="P8" s="126"/>
      <c r="Q8" s="127" t="s">
        <v>119</v>
      </c>
      <c r="R8" s="128"/>
      <c r="S8" s="129"/>
      <c r="T8" s="127" t="s">
        <v>120</v>
      </c>
      <c r="U8" s="128"/>
      <c r="V8" s="129"/>
      <c r="W8" s="127" t="s">
        <v>121</v>
      </c>
      <c r="X8" s="129"/>
    </row>
    <row r="9" spans="1:24" s="46" customFormat="1" ht="9.75" customHeight="1" thickTop="1" thickBot="1" x14ac:dyDescent="0.2">
      <c r="A9" s="105" t="s">
        <v>87</v>
      </c>
      <c r="B9" s="62"/>
      <c r="C9" s="62">
        <v>38</v>
      </c>
      <c r="D9" s="102">
        <v>35</v>
      </c>
      <c r="E9" s="62"/>
      <c r="F9" s="62"/>
      <c r="G9" s="62"/>
      <c r="H9" s="62">
        <v>40</v>
      </c>
      <c r="I9" s="62"/>
      <c r="J9" s="104">
        <f>COUNTIF(B9:I9,"&gt;0")</f>
        <v>3</v>
      </c>
      <c r="K9" s="51"/>
      <c r="L9" s="51"/>
      <c r="M9" s="103">
        <f>SUM(B9:I9)/J9</f>
        <v>37.666666666666664</v>
      </c>
      <c r="N9" s="45"/>
      <c r="P9" s="130"/>
      <c r="Q9" s="131"/>
      <c r="R9" s="131" t="s">
        <v>78</v>
      </c>
      <c r="S9" s="131" t="s">
        <v>122</v>
      </c>
      <c r="T9" s="131"/>
      <c r="U9" s="131" t="s">
        <v>78</v>
      </c>
      <c r="V9" s="131" t="s">
        <v>123</v>
      </c>
      <c r="W9" s="131"/>
      <c r="X9" s="131" t="s">
        <v>78</v>
      </c>
    </row>
    <row r="10" spans="1:24" s="46" customFormat="1" ht="9.75" customHeight="1" thickBot="1" x14ac:dyDescent="0.2">
      <c r="A10" s="96" t="s">
        <v>12</v>
      </c>
      <c r="B10" s="62"/>
      <c r="C10" s="62">
        <v>50</v>
      </c>
      <c r="D10" s="62">
        <v>45</v>
      </c>
      <c r="E10" s="62"/>
      <c r="F10" s="62"/>
      <c r="G10" s="62"/>
      <c r="H10" s="102">
        <v>44</v>
      </c>
      <c r="I10" s="62"/>
      <c r="J10" s="47">
        <f>SMALL(B10:I10,1)</f>
        <v>44</v>
      </c>
      <c r="M10" s="98">
        <f>SUM(B10:I10)/J9</f>
        <v>46.333333333333336</v>
      </c>
      <c r="N10" s="45"/>
      <c r="P10" s="130" t="s">
        <v>67</v>
      </c>
      <c r="Q10" s="131"/>
      <c r="R10" s="131">
        <v>76</v>
      </c>
      <c r="S10" s="131">
        <v>1</v>
      </c>
      <c r="T10" s="131"/>
      <c r="U10" s="131">
        <v>71</v>
      </c>
      <c r="V10" s="131">
        <v>1</v>
      </c>
      <c r="W10" s="131"/>
      <c r="X10" s="131">
        <f t="shared" ref="X10:X17" si="0">R10+U10</f>
        <v>147</v>
      </c>
    </row>
    <row r="11" spans="1:24" s="46" customFormat="1" ht="9.75" customHeight="1" thickBot="1" x14ac:dyDescent="0.2">
      <c r="A11" s="106" t="s">
        <v>25</v>
      </c>
      <c r="B11" s="64"/>
      <c r="C11" s="65"/>
      <c r="D11" s="65" t="s">
        <v>53</v>
      </c>
      <c r="E11" s="65"/>
      <c r="F11" s="65"/>
      <c r="G11" s="65"/>
      <c r="H11" s="65"/>
      <c r="I11" s="66"/>
      <c r="J11" s="99">
        <f>SMALL(B9:I9,1)</f>
        <v>35</v>
      </c>
      <c r="K11" s="46">
        <f>COUNTIF(B11:I11,"M")</f>
        <v>0</v>
      </c>
      <c r="L11" s="46">
        <f>COUNTIF(B11:I11,"O")</f>
        <v>0</v>
      </c>
      <c r="M11" s="93"/>
      <c r="N11" s="45"/>
      <c r="P11" s="130" t="s">
        <v>16</v>
      </c>
      <c r="Q11" s="131"/>
      <c r="R11" s="131">
        <v>76</v>
      </c>
      <c r="S11" s="131">
        <v>2</v>
      </c>
      <c r="T11" s="131"/>
      <c r="U11" s="131">
        <v>80</v>
      </c>
      <c r="V11" s="131">
        <v>3</v>
      </c>
      <c r="W11" s="131"/>
      <c r="X11" s="131">
        <f t="shared" si="0"/>
        <v>156</v>
      </c>
    </row>
    <row r="12" spans="1:24" s="46" customFormat="1" ht="9.75" customHeight="1" thickTop="1" thickBot="1" x14ac:dyDescent="0.25">
      <c r="A12" s="105" t="s">
        <v>88</v>
      </c>
      <c r="B12" s="102">
        <v>40</v>
      </c>
      <c r="C12" s="62">
        <v>46</v>
      </c>
      <c r="D12" s="62"/>
      <c r="E12" s="62">
        <v>43</v>
      </c>
      <c r="F12" s="62">
        <v>44</v>
      </c>
      <c r="G12" s="62"/>
      <c r="H12" s="62">
        <v>47</v>
      </c>
      <c r="I12" s="62">
        <v>42</v>
      </c>
      <c r="J12" s="44">
        <f>COUNTIF(B12:I12,"&gt;0")</f>
        <v>6</v>
      </c>
      <c r="K12" s="51"/>
      <c r="L12" s="51"/>
      <c r="M12" s="97">
        <f>SUM(B12:I12)/J12</f>
        <v>43.666666666666664</v>
      </c>
      <c r="N12" s="45"/>
      <c r="O12" s="12"/>
      <c r="P12" s="130" t="s">
        <v>21</v>
      </c>
      <c r="Q12" s="131"/>
      <c r="R12" s="131">
        <v>83</v>
      </c>
      <c r="S12" s="131">
        <v>8</v>
      </c>
      <c r="T12" s="131"/>
      <c r="U12" s="131">
        <v>79</v>
      </c>
      <c r="V12" s="131">
        <v>2</v>
      </c>
      <c r="W12" s="131"/>
      <c r="X12" s="131">
        <f t="shared" si="0"/>
        <v>162</v>
      </c>
    </row>
    <row r="13" spans="1:24" s="46" customFormat="1" ht="9.75" customHeight="1" thickBot="1" x14ac:dyDescent="0.25">
      <c r="A13" s="96" t="s">
        <v>12</v>
      </c>
      <c r="B13" s="62">
        <v>55</v>
      </c>
      <c r="C13" s="62">
        <v>61</v>
      </c>
      <c r="D13" s="62"/>
      <c r="E13" s="62">
        <v>59</v>
      </c>
      <c r="F13" s="102">
        <v>52</v>
      </c>
      <c r="G13" s="62"/>
      <c r="H13" s="62">
        <v>53</v>
      </c>
      <c r="I13" s="102">
        <v>52</v>
      </c>
      <c r="J13" s="47">
        <f>SMALL(B13:I13,1)</f>
        <v>52</v>
      </c>
      <c r="M13" s="98">
        <f>SUM(B13:I13)/J12</f>
        <v>55.333333333333336</v>
      </c>
      <c r="N13" s="45"/>
      <c r="O13" s="12"/>
      <c r="P13" s="130" t="s">
        <v>19</v>
      </c>
      <c r="Q13" s="131"/>
      <c r="R13" s="131">
        <v>81</v>
      </c>
      <c r="S13" s="131">
        <v>6</v>
      </c>
      <c r="T13" s="131"/>
      <c r="U13" s="131">
        <v>81</v>
      </c>
      <c r="V13" s="131">
        <v>4</v>
      </c>
      <c r="W13" s="131"/>
      <c r="X13" s="131">
        <f t="shared" si="0"/>
        <v>162</v>
      </c>
    </row>
    <row r="14" spans="1:24" s="46" customFormat="1" ht="9.75" customHeight="1" thickBot="1" x14ac:dyDescent="0.25">
      <c r="A14" s="106" t="s">
        <v>25</v>
      </c>
      <c r="B14" s="64" t="s">
        <v>53</v>
      </c>
      <c r="C14" s="65"/>
      <c r="D14" s="65"/>
      <c r="E14" s="65"/>
      <c r="F14" s="65"/>
      <c r="G14" s="65"/>
      <c r="H14" s="65"/>
      <c r="I14" s="66"/>
      <c r="J14" s="99">
        <f>SMALL(B12:I12,1)</f>
        <v>40</v>
      </c>
      <c r="K14" s="46">
        <f>COUNTIF(B14:I14,"M")</f>
        <v>0</v>
      </c>
      <c r="L14" s="46">
        <f>COUNTIF(B14:I14,"O")</f>
        <v>0</v>
      </c>
      <c r="M14" s="93"/>
      <c r="N14" s="45"/>
      <c r="O14" s="12"/>
      <c r="P14" s="130" t="s">
        <v>20</v>
      </c>
      <c r="Q14" s="131"/>
      <c r="R14" s="131">
        <v>76</v>
      </c>
      <c r="S14" s="131">
        <v>3</v>
      </c>
      <c r="T14" s="131"/>
      <c r="U14" s="131">
        <v>90</v>
      </c>
      <c r="V14" s="131">
        <v>5</v>
      </c>
      <c r="W14" s="131"/>
      <c r="X14" s="131">
        <f t="shared" si="0"/>
        <v>166</v>
      </c>
    </row>
    <row r="15" spans="1:24" s="46" customFormat="1" ht="9.75" customHeight="1" thickTop="1" thickBot="1" x14ac:dyDescent="0.25">
      <c r="A15" s="105" t="s">
        <v>89</v>
      </c>
      <c r="B15" s="62">
        <v>49</v>
      </c>
      <c r="C15" s="62"/>
      <c r="D15" s="62">
        <v>40</v>
      </c>
      <c r="E15" s="62">
        <v>40</v>
      </c>
      <c r="F15" s="62"/>
      <c r="G15" s="62"/>
      <c r="H15" s="62">
        <v>41</v>
      </c>
      <c r="I15" s="102">
        <v>39</v>
      </c>
      <c r="J15" s="44">
        <f>COUNTIF(B15:I15,"&gt;0")</f>
        <v>5</v>
      </c>
      <c r="K15" s="51"/>
      <c r="L15" s="51"/>
      <c r="M15" s="97">
        <f>SUM(B15:I15)/J15</f>
        <v>41.8</v>
      </c>
      <c r="N15" s="45"/>
      <c r="O15" s="12"/>
      <c r="P15" s="130" t="s">
        <v>18</v>
      </c>
      <c r="Q15" s="131"/>
      <c r="R15" s="131">
        <v>80</v>
      </c>
      <c r="S15" s="131">
        <v>5</v>
      </c>
      <c r="T15" s="131"/>
      <c r="U15" s="131">
        <v>90</v>
      </c>
      <c r="V15" s="131">
        <v>6</v>
      </c>
      <c r="W15" s="131"/>
      <c r="X15" s="131">
        <f t="shared" si="0"/>
        <v>170</v>
      </c>
    </row>
    <row r="16" spans="1:24" s="46" customFormat="1" ht="9.75" customHeight="1" thickBot="1" x14ac:dyDescent="0.25">
      <c r="A16" s="96" t="s">
        <v>12</v>
      </c>
      <c r="B16" s="62">
        <v>61</v>
      </c>
      <c r="C16" s="62"/>
      <c r="D16" s="62">
        <v>52</v>
      </c>
      <c r="E16" s="62">
        <v>52</v>
      </c>
      <c r="F16" s="62"/>
      <c r="G16" s="62"/>
      <c r="H16" s="102">
        <v>44</v>
      </c>
      <c r="I16" s="62">
        <v>46</v>
      </c>
      <c r="J16" s="47">
        <f>SMALL(B16:I16,1)</f>
        <v>44</v>
      </c>
      <c r="M16" s="98">
        <f>SUM(B16:I16)/J15</f>
        <v>51</v>
      </c>
      <c r="N16" s="45"/>
      <c r="O16" s="12"/>
      <c r="P16" s="130" t="s">
        <v>68</v>
      </c>
      <c r="Q16" s="131"/>
      <c r="R16" s="131">
        <v>78</v>
      </c>
      <c r="S16" s="131">
        <v>4</v>
      </c>
      <c r="T16" s="131"/>
      <c r="U16" s="131"/>
      <c r="V16" s="131"/>
      <c r="W16" s="131"/>
      <c r="X16" s="131">
        <f t="shared" si="0"/>
        <v>78</v>
      </c>
    </row>
    <row r="17" spans="1:24" s="46" customFormat="1" ht="9.75" customHeight="1" thickBot="1" x14ac:dyDescent="0.25">
      <c r="A17" s="106" t="s">
        <v>25</v>
      </c>
      <c r="B17" s="64"/>
      <c r="C17" s="65"/>
      <c r="D17" s="65"/>
      <c r="E17" s="65"/>
      <c r="F17" s="65"/>
      <c r="G17" s="65"/>
      <c r="H17" s="65"/>
      <c r="I17" s="66" t="s">
        <v>53</v>
      </c>
      <c r="J17" s="99">
        <f>SMALL(B15:I15,1)</f>
        <v>39</v>
      </c>
      <c r="K17" s="46">
        <f>COUNTIF(B17:I17,"M")</f>
        <v>0</v>
      </c>
      <c r="L17" s="46">
        <f>COUNTIF(B17:I17,"O")</f>
        <v>0</v>
      </c>
      <c r="M17" s="93"/>
      <c r="N17" s="45"/>
      <c r="O17" s="12"/>
      <c r="P17" s="130" t="s">
        <v>22</v>
      </c>
      <c r="Q17" s="131"/>
      <c r="R17" s="131">
        <v>82</v>
      </c>
      <c r="S17" s="131">
        <v>7</v>
      </c>
      <c r="T17" s="131"/>
      <c r="U17" s="131"/>
      <c r="V17" s="131"/>
      <c r="W17" s="131"/>
      <c r="X17" s="131">
        <f t="shared" si="0"/>
        <v>82</v>
      </c>
    </row>
    <row r="18" spans="1:24" s="46" customFormat="1" ht="9.75" customHeight="1" thickTop="1" x14ac:dyDescent="0.2">
      <c r="A18" s="105" t="s">
        <v>91</v>
      </c>
      <c r="C18" s="62"/>
      <c r="D18" s="102">
        <v>34</v>
      </c>
      <c r="E18" s="62">
        <v>36</v>
      </c>
      <c r="G18" s="62"/>
      <c r="H18" s="62">
        <v>49</v>
      </c>
      <c r="I18" s="62">
        <v>36</v>
      </c>
      <c r="J18" s="44">
        <f>COUNTIF(B18:I18,"&gt;0")</f>
        <v>4</v>
      </c>
      <c r="K18" s="51"/>
      <c r="L18" s="51"/>
      <c r="M18" s="97">
        <f>SUM(B18:I18)/J18</f>
        <v>38.75</v>
      </c>
      <c r="N18" s="45"/>
      <c r="O18" s="1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s="46" customFormat="1" ht="9.75" customHeight="1" x14ac:dyDescent="0.2">
      <c r="A19" s="96" t="s">
        <v>12</v>
      </c>
      <c r="C19" s="62"/>
      <c r="D19" s="62">
        <v>44</v>
      </c>
      <c r="E19" s="62">
        <v>49</v>
      </c>
      <c r="G19" s="62"/>
      <c r="H19" s="62">
        <v>58</v>
      </c>
      <c r="I19" s="102">
        <v>40</v>
      </c>
      <c r="J19" s="47">
        <f>SMALL(B19:I19,1)</f>
        <v>40</v>
      </c>
      <c r="M19" s="98">
        <f>SUM(B19:I19)/J18</f>
        <v>47.75</v>
      </c>
      <c r="N19" s="45"/>
      <c r="O19" s="12"/>
      <c r="P19" s="133" t="s">
        <v>124</v>
      </c>
      <c r="Q19" s="133"/>
      <c r="R19" s="133"/>
      <c r="S19" s="133"/>
      <c r="T19" s="133"/>
      <c r="U19" s="133"/>
      <c r="V19" s="133"/>
      <c r="W19" s="133"/>
      <c r="X19" s="133"/>
    </row>
    <row r="20" spans="1:24" s="46" customFormat="1" ht="9.75" customHeight="1" thickBot="1" x14ac:dyDescent="0.25">
      <c r="A20" s="106" t="s">
        <v>25</v>
      </c>
      <c r="B20" s="64"/>
      <c r="C20" s="65"/>
      <c r="D20" s="65" t="s">
        <v>53</v>
      </c>
      <c r="E20" s="65" t="s">
        <v>90</v>
      </c>
      <c r="F20" s="65"/>
      <c r="G20" s="65"/>
      <c r="H20" s="65"/>
      <c r="I20" s="66"/>
      <c r="J20" s="99">
        <f>SMALL(B18:I18,1)</f>
        <v>34</v>
      </c>
      <c r="K20" s="46">
        <f>COUNTIF(B20:I20,"M")</f>
        <v>1</v>
      </c>
      <c r="L20" s="46">
        <f>COUNTIF(B20:I20,"O")</f>
        <v>0</v>
      </c>
      <c r="M20" s="93"/>
      <c r="N20" s="45"/>
      <c r="O20" s="12"/>
      <c r="P20" s="3"/>
      <c r="Q20" s="12"/>
      <c r="R20" s="3"/>
      <c r="S20" s="3"/>
      <c r="T20" s="49"/>
      <c r="U20" s="49"/>
      <c r="V20" s="49"/>
    </row>
    <row r="21" spans="1:24" s="46" customFormat="1" ht="9.75" customHeight="1" thickTop="1" x14ac:dyDescent="0.2">
      <c r="A21" s="105" t="s">
        <v>92</v>
      </c>
      <c r="B21" s="102">
        <v>34</v>
      </c>
      <c r="C21" s="62">
        <v>39</v>
      </c>
      <c r="D21" s="62">
        <v>35</v>
      </c>
      <c r="E21" s="62">
        <v>40</v>
      </c>
      <c r="F21" s="62"/>
      <c r="G21" s="62"/>
      <c r="H21" s="62">
        <v>36</v>
      </c>
      <c r="I21" s="62">
        <v>43</v>
      </c>
      <c r="J21" s="44">
        <f>COUNTIF(B21:I21,"&gt;0")</f>
        <v>6</v>
      </c>
      <c r="K21" s="51"/>
      <c r="L21" s="51"/>
      <c r="M21" s="97">
        <f>SUM(B21:I21)/J21</f>
        <v>37.833333333333336</v>
      </c>
      <c r="N21" s="45" t="s">
        <v>3</v>
      </c>
      <c r="O21" s="12"/>
      <c r="P21" s="12"/>
      <c r="Q21" s="3"/>
      <c r="R21" s="3"/>
      <c r="S21" s="12"/>
      <c r="T21" s="3"/>
      <c r="U21" s="49"/>
      <c r="V21" s="49"/>
    </row>
    <row r="22" spans="1:24" s="46" customFormat="1" ht="9.75" customHeight="1" x14ac:dyDescent="0.2">
      <c r="A22" s="96" t="s">
        <v>12</v>
      </c>
      <c r="B22" s="62">
        <v>46</v>
      </c>
      <c r="C22" s="62">
        <v>51</v>
      </c>
      <c r="D22" s="62">
        <v>45</v>
      </c>
      <c r="E22" s="62">
        <v>53</v>
      </c>
      <c r="F22" s="62"/>
      <c r="G22" s="62"/>
      <c r="H22" s="102">
        <v>40</v>
      </c>
      <c r="I22" s="62">
        <v>51</v>
      </c>
      <c r="J22" s="47">
        <f>SMALL(B22:I22,1)</f>
        <v>40</v>
      </c>
      <c r="M22" s="98">
        <f>SUM(B22:I22)/J21</f>
        <v>47.666666666666664</v>
      </c>
      <c r="N22" s="45" t="s">
        <v>3</v>
      </c>
      <c r="O22" s="12"/>
      <c r="P22" s="12"/>
      <c r="Q22" s="3"/>
      <c r="R22" s="3"/>
      <c r="S22" s="12"/>
      <c r="T22" s="3"/>
      <c r="U22" s="49"/>
      <c r="V22" s="49"/>
    </row>
    <row r="23" spans="1:24" s="46" customFormat="1" ht="9.75" customHeight="1" thickBot="1" x14ac:dyDescent="0.25">
      <c r="A23" s="106" t="s">
        <v>25</v>
      </c>
      <c r="B23" s="64" t="s">
        <v>53</v>
      </c>
      <c r="C23" s="65" t="s">
        <v>90</v>
      </c>
      <c r="D23" s="65"/>
      <c r="E23" s="65" t="s">
        <v>90</v>
      </c>
      <c r="F23" s="65"/>
      <c r="G23" s="65"/>
      <c r="H23" s="65"/>
      <c r="I23" s="66"/>
      <c r="J23" s="99">
        <f>SMALL(B21:I21,1)</f>
        <v>34</v>
      </c>
      <c r="K23" s="46">
        <f>COUNTIF(B23:I23,"M")</f>
        <v>2</v>
      </c>
      <c r="L23" s="46">
        <f>COUNTIF(B23:I23,"O")</f>
        <v>0</v>
      </c>
      <c r="M23" s="93"/>
      <c r="N23" s="45" t="s">
        <v>3</v>
      </c>
      <c r="O23" s="12"/>
      <c r="P23" s="12"/>
      <c r="Q23" s="3"/>
      <c r="R23" s="3"/>
      <c r="S23" s="12"/>
      <c r="T23" s="3"/>
      <c r="U23" s="49"/>
      <c r="V23" s="49"/>
    </row>
    <row r="24" spans="1:24" s="46" customFormat="1" ht="9.75" customHeight="1" thickTop="1" thickBot="1" x14ac:dyDescent="0.25">
      <c r="A24" s="107"/>
      <c r="B24" s="119" t="s">
        <v>93</v>
      </c>
      <c r="C24" s="120"/>
      <c r="D24" s="120"/>
      <c r="E24" s="120"/>
      <c r="F24" s="120"/>
      <c r="G24" s="120"/>
      <c r="H24" s="120"/>
      <c r="I24" s="121"/>
      <c r="J24" s="94"/>
      <c r="K24" s="88"/>
      <c r="L24" s="88"/>
      <c r="M24" s="89"/>
      <c r="N24" s="45"/>
      <c r="O24" s="12"/>
      <c r="P24" s="12"/>
      <c r="Q24" s="3"/>
      <c r="R24" s="12"/>
      <c r="S24" s="12"/>
      <c r="T24" s="12"/>
      <c r="U24" s="3"/>
      <c r="V24" s="49"/>
    </row>
    <row r="25" spans="1:24" s="46" customFormat="1" ht="9.75" customHeight="1" thickTop="1" x14ac:dyDescent="0.2">
      <c r="A25" s="105" t="s">
        <v>94</v>
      </c>
      <c r="B25" s="62"/>
      <c r="C25" s="62"/>
      <c r="D25" s="102">
        <v>29</v>
      </c>
      <c r="E25" s="62">
        <v>45</v>
      </c>
      <c r="F25" s="62"/>
      <c r="G25" s="62"/>
      <c r="H25" s="62">
        <v>34</v>
      </c>
      <c r="I25" s="62"/>
      <c r="J25" s="44">
        <f>COUNTIF(B25:I25,"&gt;0")</f>
        <v>3</v>
      </c>
      <c r="K25" s="51"/>
      <c r="L25" s="51"/>
      <c r="M25" s="97">
        <f>SUM(B25:I25)/J25</f>
        <v>36</v>
      </c>
      <c r="N25" s="45"/>
      <c r="O25" s="12"/>
      <c r="P25" s="3"/>
      <c r="Q25" s="3"/>
      <c r="R25" s="83"/>
      <c r="S25" s="12"/>
      <c r="T25" s="12"/>
      <c r="U25" s="3"/>
    </row>
    <row r="26" spans="1:24" s="46" customFormat="1" ht="9.75" customHeight="1" x14ac:dyDescent="0.2">
      <c r="A26" s="96" t="s">
        <v>12</v>
      </c>
      <c r="B26" s="62"/>
      <c r="C26" s="62"/>
      <c r="D26" s="62">
        <v>42</v>
      </c>
      <c r="E26" s="62">
        <v>58</v>
      </c>
      <c r="F26" s="62"/>
      <c r="G26" s="62"/>
      <c r="H26" s="102">
        <v>39</v>
      </c>
      <c r="I26" s="62"/>
      <c r="J26" s="47">
        <f>SMALL(B26:I26,1)</f>
        <v>39</v>
      </c>
      <c r="M26" s="98">
        <f>SUM(B26:I26)/J25</f>
        <v>46.333333333333336</v>
      </c>
      <c r="N26" s="45"/>
      <c r="O26" s="12"/>
      <c r="P26" s="3"/>
      <c r="Q26" s="3"/>
      <c r="R26" s="12"/>
      <c r="S26" s="12"/>
      <c r="T26" s="12"/>
      <c r="U26" s="3"/>
    </row>
    <row r="27" spans="1:24" s="46" customFormat="1" ht="9.75" customHeight="1" thickBot="1" x14ac:dyDescent="0.25">
      <c r="A27" s="106" t="s">
        <v>25</v>
      </c>
      <c r="B27" s="64"/>
      <c r="C27" s="65"/>
      <c r="D27" s="65" t="s">
        <v>53</v>
      </c>
      <c r="E27" s="65"/>
      <c r="F27" s="65"/>
      <c r="G27" s="65"/>
      <c r="H27" s="65" t="s">
        <v>90</v>
      </c>
      <c r="I27" s="66"/>
      <c r="J27" s="99">
        <f>SMALL(B25:I25,1)</f>
        <v>29</v>
      </c>
      <c r="K27" s="46">
        <f>COUNTIF(B27:I27,"M")</f>
        <v>1</v>
      </c>
      <c r="L27" s="46">
        <f>COUNTIF(B27:I27,"O")</f>
        <v>0</v>
      </c>
      <c r="M27" s="93"/>
      <c r="N27" s="45"/>
      <c r="O27" s="12"/>
      <c r="P27" s="3"/>
      <c r="Q27" s="3"/>
      <c r="R27" s="3"/>
      <c r="S27" s="12"/>
      <c r="T27" s="12"/>
      <c r="U27" s="3"/>
    </row>
    <row r="28" spans="1:24" s="46" customFormat="1" ht="9.75" customHeight="1" thickTop="1" x14ac:dyDescent="0.2">
      <c r="A28" s="105" t="s">
        <v>96</v>
      </c>
      <c r="B28" s="62"/>
      <c r="C28" s="62"/>
      <c r="D28" s="102">
        <v>34</v>
      </c>
      <c r="E28" s="62">
        <v>42</v>
      </c>
      <c r="F28" s="62">
        <v>43</v>
      </c>
      <c r="G28" s="62"/>
      <c r="H28" s="62">
        <v>41</v>
      </c>
      <c r="I28" s="62"/>
      <c r="J28" s="44">
        <f>COUNTIF(B28:I28,"&gt;0")</f>
        <v>4</v>
      </c>
      <c r="K28" s="51"/>
      <c r="L28" s="51"/>
      <c r="M28" s="97">
        <f>SUM(B28:I28)/J28</f>
        <v>40</v>
      </c>
      <c r="N28" s="45"/>
      <c r="O28" s="12"/>
      <c r="P28" s="3"/>
      <c r="Q28" s="77"/>
      <c r="R28" s="3"/>
      <c r="S28" s="83"/>
      <c r="T28" s="12"/>
      <c r="U28" s="3"/>
    </row>
    <row r="29" spans="1:24" s="46" customFormat="1" ht="9.75" customHeight="1" x14ac:dyDescent="0.2">
      <c r="A29" s="96" t="s">
        <v>12</v>
      </c>
      <c r="B29" s="62"/>
      <c r="C29" s="62"/>
      <c r="D29" s="62">
        <v>47</v>
      </c>
      <c r="E29" s="62">
        <v>58</v>
      </c>
      <c r="F29" s="62">
        <v>51</v>
      </c>
      <c r="G29" s="62"/>
      <c r="H29" s="102">
        <v>46</v>
      </c>
      <c r="I29" s="62"/>
      <c r="J29" s="47">
        <f>SMALL(B29:I29,1)</f>
        <v>46</v>
      </c>
      <c r="M29" s="98">
        <f>SUM(B29:I29)/J28</f>
        <v>50.5</v>
      </c>
      <c r="N29" s="45"/>
      <c r="O29" s="12"/>
      <c r="P29" s="3"/>
      <c r="Q29" s="3"/>
      <c r="R29" s="3"/>
      <c r="S29" s="12"/>
      <c r="T29" s="12"/>
      <c r="U29" s="3"/>
    </row>
    <row r="30" spans="1:24" s="46" customFormat="1" ht="9.75" customHeight="1" thickBot="1" x14ac:dyDescent="0.25">
      <c r="A30" s="106" t="s">
        <v>25</v>
      </c>
      <c r="B30" s="64"/>
      <c r="C30" s="65"/>
      <c r="D30" s="65" t="s">
        <v>53</v>
      </c>
      <c r="E30" s="65"/>
      <c r="F30" s="65"/>
      <c r="G30" s="65"/>
      <c r="H30" s="65"/>
      <c r="I30" s="66"/>
      <c r="J30" s="99">
        <f>SMALL(B28:I28,1)</f>
        <v>34</v>
      </c>
      <c r="K30" s="46">
        <f>COUNTIF(B30:I30,"M")</f>
        <v>0</v>
      </c>
      <c r="L30" s="46">
        <f>COUNTIF(B30:I30,"O")</f>
        <v>0</v>
      </c>
      <c r="M30" s="93"/>
      <c r="N30" s="45"/>
      <c r="O30" s="12"/>
      <c r="P30" s="3"/>
      <c r="Q30" s="12"/>
      <c r="R30" s="3"/>
      <c r="T30" s="12"/>
      <c r="U30" s="3"/>
    </row>
    <row r="31" spans="1:24" s="46" customFormat="1" ht="9.75" customHeight="1" thickTop="1" x14ac:dyDescent="0.2">
      <c r="A31" s="108" t="s">
        <v>99</v>
      </c>
      <c r="B31" s="62"/>
      <c r="C31" s="62"/>
      <c r="D31" s="62">
        <v>37</v>
      </c>
      <c r="E31" s="62"/>
      <c r="F31" s="62">
        <v>36</v>
      </c>
      <c r="G31" s="62"/>
      <c r="H31" s="62">
        <v>36</v>
      </c>
      <c r="I31" s="62">
        <v>37</v>
      </c>
      <c r="J31" s="44">
        <f>COUNTIF(B31:I31,"&gt;0")</f>
        <v>4</v>
      </c>
      <c r="K31" s="51"/>
      <c r="L31" s="51"/>
      <c r="M31" s="97">
        <f>SUM(B31:I31)/J31</f>
        <v>36.5</v>
      </c>
      <c r="N31" s="45"/>
      <c r="O31" s="12"/>
      <c r="P31" s="3"/>
      <c r="Q31" s="12"/>
      <c r="R31" s="3"/>
      <c r="T31" s="83"/>
      <c r="U31" s="77"/>
    </row>
    <row r="32" spans="1:24" s="46" customFormat="1" ht="9.75" customHeight="1" x14ac:dyDescent="0.2">
      <c r="A32" s="96"/>
      <c r="B32" s="114" t="s">
        <v>103</v>
      </c>
      <c r="C32" s="115"/>
      <c r="D32" s="115"/>
      <c r="E32" s="115"/>
      <c r="F32" s="115"/>
      <c r="G32" s="115"/>
      <c r="H32" s="115"/>
      <c r="I32" s="116"/>
      <c r="J32" s="47">
        <v>0</v>
      </c>
      <c r="M32" s="98">
        <f>SUM(B32:I32)/J31</f>
        <v>0</v>
      </c>
      <c r="N32" s="45"/>
      <c r="O32" s="12"/>
      <c r="P32" s="3"/>
      <c r="Q32" s="12"/>
      <c r="R32" s="3"/>
      <c r="T32" s="12"/>
      <c r="U32" s="3"/>
    </row>
    <row r="33" spans="1:21" s="46" customFormat="1" ht="9.75" customHeight="1" thickBot="1" x14ac:dyDescent="0.25">
      <c r="A33" s="109"/>
      <c r="B33" s="64"/>
      <c r="C33" s="65"/>
      <c r="D33" s="65">
        <v>37</v>
      </c>
      <c r="E33" s="65"/>
      <c r="F33" s="65">
        <v>36</v>
      </c>
      <c r="G33" s="65"/>
      <c r="H33" s="65">
        <v>36</v>
      </c>
      <c r="I33" s="66">
        <v>37</v>
      </c>
      <c r="J33" s="99">
        <f>SMALL(B31:I31,1)</f>
        <v>36</v>
      </c>
      <c r="K33" s="46">
        <f>COUNTIF(B33:I33,"M")</f>
        <v>0</v>
      </c>
      <c r="L33" s="46">
        <f>COUNTIF(B33:I33,"O")</f>
        <v>0</v>
      </c>
      <c r="M33" s="93"/>
      <c r="N33" s="45"/>
      <c r="O33" s="12"/>
      <c r="P33" s="3"/>
      <c r="Q33" s="12"/>
      <c r="R33" s="3"/>
    </row>
    <row r="34" spans="1:21" s="46" customFormat="1" ht="9.75" customHeight="1" thickTop="1" x14ac:dyDescent="0.2">
      <c r="A34" s="110" t="s">
        <v>100</v>
      </c>
      <c r="B34" s="62"/>
      <c r="C34" s="62"/>
      <c r="D34" s="62">
        <v>37</v>
      </c>
      <c r="E34" s="62">
        <v>36</v>
      </c>
      <c r="F34" s="62"/>
      <c r="G34" s="62"/>
      <c r="H34" s="62">
        <v>36</v>
      </c>
      <c r="I34" s="62">
        <v>37</v>
      </c>
      <c r="J34" s="44">
        <f>COUNTIF(B34:I34,"&gt;0")</f>
        <v>4</v>
      </c>
      <c r="K34" s="51"/>
      <c r="L34" s="51"/>
      <c r="M34" s="97">
        <f>SUM(B34:I34)/J34</f>
        <v>36.5</v>
      </c>
      <c r="N34" s="45"/>
      <c r="O34" s="12"/>
      <c r="P34" s="3"/>
      <c r="Q34" s="12"/>
      <c r="R34" s="3"/>
      <c r="S34" s="3"/>
    </row>
    <row r="35" spans="1:21" s="46" customFormat="1" ht="9.75" customHeight="1" x14ac:dyDescent="0.2">
      <c r="A35" s="96"/>
      <c r="B35" s="114" t="s">
        <v>103</v>
      </c>
      <c r="C35" s="115"/>
      <c r="D35" s="115"/>
      <c r="E35" s="115"/>
      <c r="F35" s="115"/>
      <c r="G35" s="115"/>
      <c r="H35" s="115"/>
      <c r="I35" s="116"/>
      <c r="J35" s="47">
        <v>0</v>
      </c>
      <c r="M35" s="98">
        <f>SUM(B35:I35)/J34</f>
        <v>0</v>
      </c>
      <c r="N35" s="45"/>
      <c r="O35" s="12"/>
      <c r="P35" s="3"/>
      <c r="Q35" s="12"/>
      <c r="R35" s="3"/>
      <c r="S35" s="3"/>
    </row>
    <row r="36" spans="1:21" s="46" customFormat="1" ht="9.75" customHeight="1" thickBot="1" x14ac:dyDescent="0.25">
      <c r="A36" s="109"/>
      <c r="B36" s="64"/>
      <c r="C36" s="65"/>
      <c r="D36" s="65">
        <v>37</v>
      </c>
      <c r="E36" s="65"/>
      <c r="F36" s="65"/>
      <c r="G36" s="65"/>
      <c r="H36" s="65">
        <v>36</v>
      </c>
      <c r="I36" s="66">
        <v>37</v>
      </c>
      <c r="J36" s="99">
        <f>SMALL(B34:I34,1)</f>
        <v>36</v>
      </c>
      <c r="K36" s="46">
        <f>COUNTIF(B36:I36,"M")</f>
        <v>0</v>
      </c>
      <c r="L36" s="46">
        <f>COUNTIF(B36:I36,"O")</f>
        <v>0</v>
      </c>
      <c r="M36" s="93"/>
      <c r="N36" s="45"/>
      <c r="O36" s="12"/>
      <c r="P36" s="3"/>
      <c r="Q36" s="12"/>
      <c r="R36" s="3"/>
      <c r="S36" s="3"/>
    </row>
    <row r="37" spans="1:21" s="46" customFormat="1" ht="9.75" customHeight="1" thickTop="1" x14ac:dyDescent="0.2">
      <c r="A37" s="110" t="s">
        <v>101</v>
      </c>
      <c r="B37" s="62"/>
      <c r="C37" s="62"/>
      <c r="D37" s="62"/>
      <c r="E37" s="62"/>
      <c r="F37" s="62"/>
      <c r="G37" s="62"/>
      <c r="H37" s="62"/>
      <c r="I37" s="62"/>
      <c r="J37" s="44"/>
      <c r="K37" s="51"/>
      <c r="L37" s="51"/>
      <c r="M37" s="97"/>
      <c r="N37" s="45"/>
      <c r="O37" s="12"/>
      <c r="P37" s="3"/>
      <c r="Q37" s="12"/>
      <c r="R37" s="12"/>
      <c r="S37" s="3"/>
    </row>
    <row r="38" spans="1:21" s="46" customFormat="1" ht="9.75" customHeight="1" x14ac:dyDescent="0.2">
      <c r="A38" s="96"/>
      <c r="B38" s="114" t="s">
        <v>102</v>
      </c>
      <c r="C38" s="115"/>
      <c r="D38" s="115"/>
      <c r="E38" s="115"/>
      <c r="F38" s="115"/>
      <c r="G38" s="115"/>
      <c r="H38" s="115"/>
      <c r="I38" s="116"/>
      <c r="J38" s="47"/>
      <c r="M38" s="98"/>
      <c r="N38" s="45"/>
      <c r="O38" s="83"/>
      <c r="P38" s="77"/>
      <c r="Q38" s="12"/>
      <c r="R38" s="12"/>
      <c r="S38" s="3"/>
    </row>
    <row r="39" spans="1:21" s="46" customFormat="1" ht="9.75" customHeight="1" thickBot="1" x14ac:dyDescent="0.25">
      <c r="A39" s="109"/>
      <c r="B39" s="64"/>
      <c r="C39" s="65"/>
      <c r="D39" s="65"/>
      <c r="E39" s="65"/>
      <c r="F39" s="65"/>
      <c r="G39" s="65"/>
      <c r="H39" s="65"/>
      <c r="I39" s="66"/>
      <c r="J39" s="99"/>
      <c r="K39" s="46">
        <f>COUNTIF(B39:I39,"M")</f>
        <v>0</v>
      </c>
      <c r="L39" s="46">
        <f>COUNTIF(B39:I39,"O")</f>
        <v>0</v>
      </c>
      <c r="M39" s="93"/>
      <c r="N39" s="45"/>
      <c r="O39" s="12"/>
      <c r="P39" s="3"/>
      <c r="Q39" s="12"/>
      <c r="R39" s="12"/>
      <c r="S39" s="3"/>
    </row>
    <row r="40" spans="1:21" s="46" customFormat="1" ht="9.75" customHeight="1" thickTop="1" x14ac:dyDescent="0.2">
      <c r="A40" s="110" t="s">
        <v>104</v>
      </c>
      <c r="B40" s="62"/>
      <c r="C40" s="62"/>
      <c r="D40" s="62"/>
      <c r="E40" s="62"/>
      <c r="F40" s="62"/>
      <c r="G40" s="62"/>
      <c r="H40" s="62"/>
      <c r="I40" s="62"/>
      <c r="J40" s="44"/>
      <c r="K40" s="51"/>
      <c r="L40" s="51"/>
      <c r="M40" s="97"/>
      <c r="N40" s="45"/>
      <c r="O40" s="12"/>
      <c r="P40" s="3"/>
      <c r="Q40" s="12"/>
      <c r="R40" s="12"/>
      <c r="S40" s="3"/>
    </row>
    <row r="41" spans="1:21" s="46" customFormat="1" ht="9.75" customHeight="1" x14ac:dyDescent="0.2">
      <c r="A41" s="96"/>
      <c r="B41" s="114" t="s">
        <v>103</v>
      </c>
      <c r="C41" s="115"/>
      <c r="D41" s="115"/>
      <c r="E41" s="115"/>
      <c r="F41" s="115"/>
      <c r="G41" s="115"/>
      <c r="H41" s="115"/>
      <c r="I41" s="116"/>
      <c r="J41" s="47"/>
      <c r="M41" s="98"/>
      <c r="N41" s="45"/>
      <c r="O41" s="12"/>
      <c r="P41" s="3"/>
      <c r="Q41" s="12"/>
      <c r="R41" s="12"/>
      <c r="S41" s="3"/>
    </row>
    <row r="42" spans="1:21" s="46" customFormat="1" ht="9.75" customHeight="1" thickBot="1" x14ac:dyDescent="0.25">
      <c r="A42" s="109"/>
      <c r="B42" s="64"/>
      <c r="C42" s="65"/>
      <c r="D42" s="65"/>
      <c r="E42" s="65"/>
      <c r="F42" s="65"/>
      <c r="G42" s="65"/>
      <c r="H42" s="65"/>
      <c r="I42" s="66"/>
      <c r="J42" s="99"/>
      <c r="K42" s="46">
        <f>COUNTIF(B42:I42,"M")</f>
        <v>0</v>
      </c>
      <c r="L42" s="46">
        <f>COUNTIF(B42:I42,"O")</f>
        <v>0</v>
      </c>
      <c r="M42" s="93"/>
      <c r="N42" s="45"/>
      <c r="O42" s="12"/>
      <c r="P42" s="3"/>
      <c r="Q42" s="12"/>
      <c r="R42" s="12"/>
      <c r="S42" s="3"/>
    </row>
    <row r="43" spans="1:21" s="46" customFormat="1" ht="9.75" customHeight="1" thickTop="1" x14ac:dyDescent="0.2">
      <c r="A43" s="110" t="s">
        <v>105</v>
      </c>
      <c r="B43" s="62"/>
      <c r="C43" s="62"/>
      <c r="D43" s="102">
        <v>37</v>
      </c>
      <c r="E43" s="62"/>
      <c r="F43" s="62">
        <v>39</v>
      </c>
      <c r="G43" s="102">
        <v>37</v>
      </c>
      <c r="H43" s="62"/>
      <c r="I43" s="62">
        <v>40</v>
      </c>
      <c r="J43" s="44">
        <f>COUNTIF(B43:I43,"&gt;0")</f>
        <v>4</v>
      </c>
      <c r="K43" s="51"/>
      <c r="L43" s="51"/>
      <c r="M43" s="97">
        <f>SUM(B43:I43)/J43</f>
        <v>38.25</v>
      </c>
      <c r="N43" s="45"/>
      <c r="O43" s="12"/>
      <c r="P43" s="12"/>
      <c r="Q43" s="3"/>
      <c r="R43" s="12"/>
      <c r="S43" s="12"/>
      <c r="T43" s="12"/>
      <c r="U43" s="3"/>
    </row>
    <row r="44" spans="1:21" s="46" customFormat="1" ht="9.75" customHeight="1" x14ac:dyDescent="0.2">
      <c r="A44" s="96" t="s">
        <v>12</v>
      </c>
      <c r="B44" s="62"/>
      <c r="C44" s="62"/>
      <c r="D44" s="62">
        <v>47</v>
      </c>
      <c r="E44" s="62"/>
      <c r="F44" s="102">
        <v>45</v>
      </c>
      <c r="G44" s="62">
        <v>48</v>
      </c>
      <c r="H44" s="62"/>
      <c r="I44" s="62">
        <v>49</v>
      </c>
      <c r="J44" s="47">
        <f>SMALL(B44:I44,1)</f>
        <v>45</v>
      </c>
      <c r="M44" s="98">
        <f>SUM(B44:I44)/J43</f>
        <v>47.25</v>
      </c>
      <c r="N44" s="45"/>
      <c r="O44" s="12"/>
      <c r="P44" s="12"/>
      <c r="Q44" s="3"/>
      <c r="R44" s="12"/>
      <c r="S44" s="12"/>
      <c r="T44" s="12"/>
      <c r="U44" s="3"/>
    </row>
    <row r="45" spans="1:21" s="46" customFormat="1" ht="9.75" customHeight="1" thickBot="1" x14ac:dyDescent="0.25">
      <c r="A45" s="106" t="s">
        <v>25</v>
      </c>
      <c r="B45" s="64"/>
      <c r="C45" s="65"/>
      <c r="D45" s="65" t="s">
        <v>53</v>
      </c>
      <c r="E45" s="65"/>
      <c r="F45" s="65"/>
      <c r="G45" s="65"/>
      <c r="H45" s="65"/>
      <c r="I45" s="66" t="s">
        <v>90</v>
      </c>
      <c r="J45" s="99">
        <f>SMALL(B43:I43,1)</f>
        <v>37</v>
      </c>
      <c r="K45" s="46">
        <f>COUNTIF(B45:I45,"M")</f>
        <v>1</v>
      </c>
      <c r="L45" s="46">
        <f>COUNTIF(B45:I45,"O")</f>
        <v>0</v>
      </c>
      <c r="M45" s="93"/>
      <c r="N45" s="45"/>
      <c r="O45" s="12"/>
      <c r="P45" s="12"/>
      <c r="Q45" s="3"/>
      <c r="R45" s="12"/>
      <c r="S45" s="12"/>
      <c r="T45" s="12"/>
      <c r="U45" s="3"/>
    </row>
    <row r="46" spans="1:21" s="46" customFormat="1" ht="9.75" customHeight="1" thickTop="1" x14ac:dyDescent="0.2">
      <c r="A46" s="110" t="s">
        <v>106</v>
      </c>
      <c r="B46" s="62">
        <v>38</v>
      </c>
      <c r="C46" s="62">
        <v>40</v>
      </c>
      <c r="D46" s="62">
        <v>38</v>
      </c>
      <c r="E46" s="62">
        <v>43</v>
      </c>
      <c r="F46" s="102">
        <v>35</v>
      </c>
      <c r="G46" s="62"/>
      <c r="H46" s="62">
        <v>40</v>
      </c>
      <c r="I46" s="62">
        <v>47</v>
      </c>
      <c r="J46" s="44">
        <f>COUNTIF(B46:I46,"&gt;0")</f>
        <v>7</v>
      </c>
      <c r="K46" s="51"/>
      <c r="L46" s="51"/>
      <c r="M46" s="97">
        <f>SUM(B46:I46)/J46</f>
        <v>40.142857142857146</v>
      </c>
      <c r="N46" s="45"/>
      <c r="O46" s="36"/>
      <c r="P46" s="3"/>
      <c r="Q46" s="3"/>
      <c r="R46" s="12"/>
      <c r="S46" s="12"/>
      <c r="T46" s="12"/>
      <c r="U46" s="3"/>
    </row>
    <row r="47" spans="1:21" s="46" customFormat="1" ht="9.75" customHeight="1" x14ac:dyDescent="0.2">
      <c r="A47" s="96" t="s">
        <v>12</v>
      </c>
      <c r="B47" s="62">
        <v>50</v>
      </c>
      <c r="C47" s="62">
        <v>55</v>
      </c>
      <c r="D47" s="62">
        <v>51</v>
      </c>
      <c r="E47" s="62">
        <v>59</v>
      </c>
      <c r="F47" s="102">
        <v>42</v>
      </c>
      <c r="G47" s="62"/>
      <c r="H47" s="62">
        <v>45</v>
      </c>
      <c r="I47" s="62">
        <v>57</v>
      </c>
      <c r="J47" s="47">
        <f>SMALL(B47:I47,1)</f>
        <v>42</v>
      </c>
      <c r="M47" s="98">
        <f>SUM(B47:I47)/J46</f>
        <v>51.285714285714285</v>
      </c>
      <c r="N47" s="45"/>
      <c r="O47" s="12"/>
      <c r="P47" s="3"/>
      <c r="Q47" s="3"/>
      <c r="R47" s="83"/>
      <c r="S47" s="12"/>
      <c r="T47" s="12"/>
      <c r="U47" s="3"/>
    </row>
    <row r="48" spans="1:21" s="46" customFormat="1" ht="9.75" customHeight="1" thickBot="1" x14ac:dyDescent="0.25">
      <c r="A48" s="106" t="s">
        <v>25</v>
      </c>
      <c r="B48" s="64"/>
      <c r="C48" s="65"/>
      <c r="D48" s="65"/>
      <c r="E48" s="65"/>
      <c r="F48" s="65" t="s">
        <v>53</v>
      </c>
      <c r="G48" s="65"/>
      <c r="H48" s="65"/>
      <c r="I48" s="66"/>
      <c r="J48" s="99">
        <f>SMALL(B46:I46,1)</f>
        <v>35</v>
      </c>
      <c r="K48" s="46">
        <f>COUNTIF(B48:I48,"M")</f>
        <v>0</v>
      </c>
      <c r="L48" s="46">
        <f>COUNTIF(B48:I48,"O")</f>
        <v>0</v>
      </c>
      <c r="M48" s="93"/>
      <c r="N48" s="45"/>
      <c r="O48" s="12"/>
      <c r="P48" s="3"/>
      <c r="Q48" s="3"/>
      <c r="R48" s="12"/>
      <c r="S48" s="12"/>
      <c r="T48" s="12"/>
      <c r="U48" s="3"/>
    </row>
    <row r="49" spans="1:23" s="46" customFormat="1" ht="9.75" customHeight="1" thickTop="1" x14ac:dyDescent="0.2">
      <c r="A49" s="110" t="s">
        <v>107</v>
      </c>
      <c r="B49" s="102">
        <v>34</v>
      </c>
      <c r="C49" s="62"/>
      <c r="D49" s="62"/>
      <c r="E49" s="62">
        <v>39</v>
      </c>
      <c r="F49" s="62"/>
      <c r="G49" s="62">
        <v>42</v>
      </c>
      <c r="H49" s="62">
        <v>41</v>
      </c>
      <c r="I49" s="62"/>
      <c r="J49" s="44">
        <f>COUNTIF(B49:I49,"&gt;0")</f>
        <v>4</v>
      </c>
      <c r="K49" s="51"/>
      <c r="L49" s="51"/>
      <c r="M49" s="97">
        <f>SUM(B49:I49)/J49</f>
        <v>39</v>
      </c>
      <c r="N49" s="45"/>
      <c r="O49" s="12"/>
      <c r="P49" s="12"/>
      <c r="Q49" s="3"/>
      <c r="S49" s="12"/>
      <c r="T49" s="12"/>
      <c r="U49" s="3"/>
    </row>
    <row r="50" spans="1:23" s="46" customFormat="1" ht="9.75" customHeight="1" x14ac:dyDescent="0.2">
      <c r="A50" s="96" t="s">
        <v>12</v>
      </c>
      <c r="B50" s="62">
        <v>48</v>
      </c>
      <c r="C50" s="62"/>
      <c r="D50" s="62"/>
      <c r="E50" s="62">
        <v>54</v>
      </c>
      <c r="F50" s="62"/>
      <c r="G50" s="62">
        <v>56</v>
      </c>
      <c r="H50" s="102">
        <v>46</v>
      </c>
      <c r="I50" s="62"/>
      <c r="J50" s="47">
        <f>SMALL(B50:I50,1)</f>
        <v>46</v>
      </c>
      <c r="M50" s="98">
        <f>SUM(B50:I50)/J49</f>
        <v>51</v>
      </c>
      <c r="N50" s="45"/>
      <c r="O50" s="12"/>
      <c r="P50" s="12"/>
      <c r="Q50" s="3"/>
      <c r="R50" s="12"/>
      <c r="S50" s="12"/>
      <c r="T50" s="12"/>
      <c r="U50" s="3"/>
    </row>
    <row r="51" spans="1:23" s="46" customFormat="1" ht="9.75" customHeight="1" thickBot="1" x14ac:dyDescent="0.25">
      <c r="A51" s="106" t="s">
        <v>25</v>
      </c>
      <c r="B51" s="64" t="s">
        <v>53</v>
      </c>
      <c r="C51" s="65"/>
      <c r="D51" s="65"/>
      <c r="E51" s="65"/>
      <c r="F51" s="65"/>
      <c r="G51" s="65"/>
      <c r="H51" s="65"/>
      <c r="I51" s="66"/>
      <c r="J51" s="99">
        <f>SMALL(B49:I49,1)</f>
        <v>34</v>
      </c>
      <c r="K51" s="46">
        <f>COUNTIF(B51:I51,"M")</f>
        <v>0</v>
      </c>
      <c r="L51" s="46">
        <f>COUNTIF(B51:I51,"O")</f>
        <v>0</v>
      </c>
      <c r="M51" s="93"/>
      <c r="N51" s="45"/>
      <c r="O51" s="12"/>
      <c r="P51" s="12"/>
      <c r="Q51" s="3"/>
      <c r="S51" s="12"/>
      <c r="T51" s="12"/>
      <c r="U51" s="3"/>
    </row>
    <row r="52" spans="1:23" s="46" customFormat="1" ht="9.75" customHeight="1" thickTop="1" x14ac:dyDescent="0.2">
      <c r="A52" s="110" t="s">
        <v>108</v>
      </c>
      <c r="B52" s="62"/>
      <c r="C52" s="62"/>
      <c r="D52" s="62"/>
      <c r="E52" s="62"/>
      <c r="F52" s="62"/>
      <c r="G52" s="62"/>
      <c r="H52" s="62"/>
      <c r="I52" s="62"/>
      <c r="J52" s="44"/>
      <c r="K52" s="51"/>
      <c r="L52" s="51"/>
      <c r="M52" s="97"/>
      <c r="N52" s="45"/>
      <c r="O52" s="12"/>
      <c r="P52" s="12"/>
      <c r="Q52" s="3"/>
      <c r="R52" s="3"/>
      <c r="S52" s="12"/>
      <c r="T52" s="12"/>
      <c r="U52" s="3"/>
    </row>
    <row r="53" spans="1:23" s="46" customFormat="1" ht="9.75" customHeight="1" x14ac:dyDescent="0.2">
      <c r="A53" s="96"/>
      <c r="B53" s="114" t="s">
        <v>109</v>
      </c>
      <c r="C53" s="115"/>
      <c r="D53" s="115"/>
      <c r="E53" s="115"/>
      <c r="F53" s="115"/>
      <c r="G53" s="115"/>
      <c r="H53" s="115"/>
      <c r="I53" s="116"/>
      <c r="J53" s="47"/>
      <c r="M53" s="98"/>
      <c r="N53" s="45"/>
      <c r="O53" s="12"/>
      <c r="P53" s="3"/>
      <c r="Q53" s="12"/>
      <c r="R53" s="12"/>
      <c r="S53" s="3"/>
    </row>
    <row r="54" spans="1:23" s="46" customFormat="1" ht="9.75" customHeight="1" thickBot="1" x14ac:dyDescent="0.25">
      <c r="A54" s="109"/>
      <c r="B54" s="64"/>
      <c r="C54" s="65"/>
      <c r="D54" s="65"/>
      <c r="E54" s="65"/>
      <c r="F54" s="65"/>
      <c r="G54" s="65"/>
      <c r="H54" s="65"/>
      <c r="I54" s="66"/>
      <c r="J54" s="99"/>
      <c r="K54" s="46">
        <f>COUNTIF(B54:I54,"M")</f>
        <v>0</v>
      </c>
      <c r="L54" s="46">
        <f>COUNTIF(B54:I54,"O")</f>
        <v>0</v>
      </c>
      <c r="M54" s="93"/>
      <c r="N54" s="45"/>
      <c r="O54" s="12"/>
      <c r="P54" s="12"/>
      <c r="Q54" s="3"/>
      <c r="R54" s="3"/>
      <c r="S54" s="12"/>
      <c r="T54" s="12"/>
      <c r="U54" s="3"/>
      <c r="W54" s="46" t="s">
        <v>58</v>
      </c>
    </row>
    <row r="55" spans="1:23" s="46" customFormat="1" ht="9.75" customHeight="1" thickTop="1" x14ac:dyDescent="0.2">
      <c r="A55" s="111" t="s">
        <v>110</v>
      </c>
      <c r="B55" s="102">
        <v>34</v>
      </c>
      <c r="C55" s="62"/>
      <c r="D55" s="102">
        <v>34</v>
      </c>
      <c r="E55" s="62">
        <v>40</v>
      </c>
      <c r="F55" s="62"/>
      <c r="G55" s="62"/>
      <c r="H55" s="62"/>
      <c r="I55" s="62"/>
      <c r="J55" s="44">
        <f>COUNTIF(B55:I55,"&gt;0")</f>
        <v>3</v>
      </c>
      <c r="K55" s="51"/>
      <c r="L55" s="51"/>
      <c r="M55" s="97">
        <f>SUM(B55:I55)/J55</f>
        <v>36</v>
      </c>
      <c r="N55" s="45"/>
      <c r="O55" s="12"/>
      <c r="P55" s="12"/>
      <c r="Q55" s="3"/>
      <c r="R55" s="3"/>
      <c r="W55" s="46" t="s">
        <v>58</v>
      </c>
    </row>
    <row r="56" spans="1:23" s="46" customFormat="1" ht="9.75" customHeight="1" x14ac:dyDescent="0.2">
      <c r="A56" s="96" t="s">
        <v>12</v>
      </c>
      <c r="B56" s="102">
        <v>43</v>
      </c>
      <c r="C56" s="62"/>
      <c r="D56" s="62">
        <v>44</v>
      </c>
      <c r="E56" s="62">
        <v>50</v>
      </c>
      <c r="F56" s="62"/>
      <c r="G56" s="62"/>
      <c r="H56" s="62"/>
      <c r="I56" s="62"/>
      <c r="J56" s="47">
        <f>SMALL(B56:I56,1)</f>
        <v>43</v>
      </c>
      <c r="M56" s="98">
        <f>SUM(B56:I56)/J55</f>
        <v>45.666666666666664</v>
      </c>
      <c r="N56" s="45"/>
      <c r="O56" s="83"/>
      <c r="P56" s="12"/>
      <c r="Q56" s="3"/>
      <c r="R56" s="3"/>
      <c r="W56" s="46" t="s">
        <v>58</v>
      </c>
    </row>
    <row r="57" spans="1:23" s="46" customFormat="1" ht="9.75" customHeight="1" thickBot="1" x14ac:dyDescent="0.25">
      <c r="A57" s="106" t="s">
        <v>25</v>
      </c>
      <c r="B57" s="64" t="s">
        <v>53</v>
      </c>
      <c r="C57" s="65"/>
      <c r="D57" s="65"/>
      <c r="E57" s="65"/>
      <c r="F57" s="65"/>
      <c r="G57" s="65"/>
      <c r="H57" s="65"/>
      <c r="I57" s="66"/>
      <c r="J57" s="99">
        <f>SMALL(B55:I55,1)</f>
        <v>34</v>
      </c>
      <c r="K57" s="46">
        <f>COUNTIF(B57:I57,"M")</f>
        <v>0</v>
      </c>
      <c r="L57" s="46">
        <f>COUNTIF(B57:I57,"O")</f>
        <v>0</v>
      </c>
      <c r="M57" s="93"/>
      <c r="N57" s="45"/>
      <c r="O57" s="12"/>
      <c r="P57" s="12"/>
      <c r="Q57" s="3"/>
      <c r="R57" s="3"/>
      <c r="W57" s="46" t="s">
        <v>58</v>
      </c>
    </row>
    <row r="58" spans="1:23" s="46" customFormat="1" ht="9.75" customHeight="1" thickTop="1" x14ac:dyDescent="0.2">
      <c r="A58" s="110" t="s">
        <v>111</v>
      </c>
      <c r="B58" s="62"/>
      <c r="C58" s="62"/>
      <c r="D58" s="62"/>
      <c r="E58" s="62"/>
      <c r="F58" s="62"/>
      <c r="G58" s="62"/>
      <c r="H58" s="62"/>
      <c r="I58" s="62"/>
      <c r="J58" s="44"/>
      <c r="K58" s="51"/>
      <c r="L58" s="51"/>
      <c r="M58" s="97"/>
      <c r="N58" s="45"/>
      <c r="P58" s="12"/>
      <c r="Q58" s="3"/>
      <c r="R58" s="12"/>
      <c r="S58" s="3"/>
      <c r="W58" s="46" t="s">
        <v>58</v>
      </c>
    </row>
    <row r="59" spans="1:23" s="46" customFormat="1" ht="9.75" customHeight="1" x14ac:dyDescent="0.2">
      <c r="A59" s="96"/>
      <c r="B59" s="114" t="s">
        <v>116</v>
      </c>
      <c r="C59" s="115"/>
      <c r="D59" s="115"/>
      <c r="E59" s="115"/>
      <c r="F59" s="115"/>
      <c r="G59" s="115"/>
      <c r="H59" s="115"/>
      <c r="I59" s="116"/>
      <c r="J59" s="47" t="s">
        <v>95</v>
      </c>
      <c r="M59" s="98"/>
      <c r="N59" s="52"/>
      <c r="P59" s="12"/>
      <c r="Q59" s="3"/>
      <c r="R59" s="12"/>
      <c r="S59" s="3"/>
      <c r="W59" s="46" t="s">
        <v>58</v>
      </c>
    </row>
    <row r="60" spans="1:23" s="46" customFormat="1" ht="9.75" customHeight="1" thickBot="1" x14ac:dyDescent="0.25">
      <c r="A60" s="109"/>
      <c r="B60" s="64"/>
      <c r="C60" s="65"/>
      <c r="D60" s="65"/>
      <c r="E60" s="65"/>
      <c r="F60" s="65"/>
      <c r="G60" s="65"/>
      <c r="H60" s="65"/>
      <c r="I60" s="66"/>
      <c r="J60" s="99" t="s">
        <v>95</v>
      </c>
      <c r="K60" s="46">
        <f>COUNTIF(B60:I60,"M")</f>
        <v>0</v>
      </c>
      <c r="L60" s="46">
        <f>COUNTIF(B60:I60,"O")</f>
        <v>0</v>
      </c>
      <c r="M60" s="93"/>
      <c r="N60" s="45"/>
      <c r="P60" s="12"/>
      <c r="Q60" s="3"/>
      <c r="R60" s="12"/>
      <c r="S60" s="3"/>
      <c r="W60" s="46" t="s">
        <v>58</v>
      </c>
    </row>
    <row r="61" spans="1:23" s="46" customFormat="1" ht="9.75" customHeight="1" thickTop="1" x14ac:dyDescent="0.2">
      <c r="A61" s="110" t="s">
        <v>112</v>
      </c>
      <c r="B61" s="62"/>
      <c r="C61" s="62"/>
      <c r="D61" s="62"/>
      <c r="E61" s="62"/>
      <c r="F61" s="62"/>
      <c r="G61" s="62"/>
      <c r="H61" s="62"/>
      <c r="I61" s="62"/>
      <c r="J61" s="44"/>
      <c r="K61" s="51"/>
      <c r="L61" s="51"/>
      <c r="M61" s="97"/>
      <c r="N61" s="45"/>
      <c r="P61" s="12"/>
      <c r="Q61" s="3"/>
      <c r="R61" s="12"/>
      <c r="S61" s="3"/>
    </row>
    <row r="62" spans="1:23" s="46" customFormat="1" ht="9.75" customHeight="1" x14ac:dyDescent="0.2">
      <c r="A62" s="96"/>
      <c r="B62" s="114" t="s">
        <v>116</v>
      </c>
      <c r="C62" s="115"/>
      <c r="D62" s="115"/>
      <c r="E62" s="115"/>
      <c r="F62" s="115"/>
      <c r="G62" s="115"/>
      <c r="H62" s="115"/>
      <c r="I62" s="116"/>
      <c r="J62" s="47" t="s">
        <v>95</v>
      </c>
      <c r="M62" s="98"/>
      <c r="N62" s="45"/>
      <c r="P62" s="12"/>
      <c r="Q62" s="3"/>
      <c r="R62" s="12"/>
      <c r="S62" s="3"/>
    </row>
    <row r="63" spans="1:23" s="46" customFormat="1" ht="9.75" customHeight="1" thickBot="1" x14ac:dyDescent="0.25">
      <c r="A63" s="109"/>
      <c r="B63" s="64"/>
      <c r="C63" s="65"/>
      <c r="D63" s="65"/>
      <c r="E63" s="65"/>
      <c r="F63" s="65"/>
      <c r="G63" s="65"/>
      <c r="H63" s="65"/>
      <c r="I63" s="66"/>
      <c r="J63" s="99" t="s">
        <v>95</v>
      </c>
      <c r="K63" s="46">
        <f>COUNTIF(B63:I63,"M")</f>
        <v>0</v>
      </c>
      <c r="L63" s="46">
        <f>COUNTIF(B63:I63,"O")</f>
        <v>0</v>
      </c>
      <c r="M63" s="93"/>
      <c r="N63" s="45"/>
      <c r="P63" s="12"/>
      <c r="Q63" s="3"/>
      <c r="R63" s="12"/>
      <c r="S63" s="3"/>
    </row>
    <row r="64" spans="1:23" s="46" customFormat="1" ht="9.75" customHeight="1" thickTop="1" x14ac:dyDescent="0.2">
      <c r="A64" s="110" t="s">
        <v>113</v>
      </c>
      <c r="B64" s="62"/>
      <c r="C64" s="62"/>
      <c r="D64" s="62"/>
      <c r="E64" s="62"/>
      <c r="F64" s="62"/>
      <c r="G64" s="62"/>
      <c r="H64" s="62"/>
      <c r="I64" s="62"/>
      <c r="J64" s="44"/>
      <c r="K64" s="51"/>
      <c r="L64" s="51"/>
      <c r="M64" s="97"/>
      <c r="N64" s="45"/>
      <c r="P64" s="12"/>
      <c r="Q64" s="7"/>
      <c r="R64" s="12"/>
      <c r="S64" s="3"/>
    </row>
    <row r="65" spans="1:23" s="46" customFormat="1" ht="9.75" customHeight="1" x14ac:dyDescent="0.2">
      <c r="A65" s="96"/>
      <c r="B65" s="114" t="s">
        <v>116</v>
      </c>
      <c r="C65" s="115"/>
      <c r="D65" s="115"/>
      <c r="E65" s="115"/>
      <c r="F65" s="115"/>
      <c r="G65" s="115"/>
      <c r="H65" s="115"/>
      <c r="I65" s="116"/>
      <c r="J65" s="47" t="s">
        <v>95</v>
      </c>
      <c r="M65" s="98"/>
      <c r="N65" s="45"/>
      <c r="P65" s="83"/>
      <c r="Q65" s="77"/>
      <c r="R65" s="12"/>
      <c r="S65" s="3"/>
    </row>
    <row r="66" spans="1:23" s="46" customFormat="1" ht="9.75" customHeight="1" thickBot="1" x14ac:dyDescent="0.25">
      <c r="A66" s="109"/>
      <c r="B66" s="64"/>
      <c r="C66" s="65"/>
      <c r="D66" s="65"/>
      <c r="E66" s="65"/>
      <c r="F66" s="65"/>
      <c r="G66" s="65"/>
      <c r="H66" s="65"/>
      <c r="I66" s="66"/>
      <c r="J66" s="99" t="s">
        <v>95</v>
      </c>
      <c r="K66" s="46">
        <f>COUNTIF(B66:I66,"M")</f>
        <v>0</v>
      </c>
      <c r="L66" s="46">
        <f>COUNTIF(B66:I66,"O")</f>
        <v>0</v>
      </c>
      <c r="M66" s="93"/>
      <c r="N66" s="45"/>
      <c r="P66" s="12"/>
      <c r="Q66" s="3"/>
      <c r="R66" s="12"/>
      <c r="S66" s="3"/>
    </row>
    <row r="67" spans="1:23" s="46" customFormat="1" ht="9.75" customHeight="1" thickTop="1" x14ac:dyDescent="0.2">
      <c r="A67" s="110" t="s">
        <v>114</v>
      </c>
      <c r="B67" s="62"/>
      <c r="C67" s="62"/>
      <c r="D67" s="62"/>
      <c r="E67" s="62"/>
      <c r="F67" s="62"/>
      <c r="G67" s="62"/>
      <c r="H67" s="62"/>
      <c r="I67" s="62"/>
      <c r="J67" s="44"/>
      <c r="K67" s="51"/>
      <c r="L67" s="51"/>
      <c r="M67" s="91"/>
      <c r="N67" s="45"/>
      <c r="P67" s="12"/>
      <c r="Q67" s="12"/>
      <c r="R67" s="12"/>
      <c r="S67" s="3"/>
      <c r="T67" s="84"/>
      <c r="W67" s="46" t="s">
        <v>58</v>
      </c>
    </row>
    <row r="68" spans="1:23" s="46" customFormat="1" ht="9.75" customHeight="1" x14ac:dyDescent="0.2">
      <c r="A68" s="111"/>
      <c r="B68" s="114" t="s">
        <v>116</v>
      </c>
      <c r="C68" s="115"/>
      <c r="D68" s="115"/>
      <c r="E68" s="115"/>
      <c r="F68" s="115"/>
      <c r="G68" s="115"/>
      <c r="H68" s="115"/>
      <c r="I68" s="116"/>
      <c r="J68" s="53"/>
      <c r="M68" s="49"/>
      <c r="N68" s="45"/>
      <c r="P68" s="83"/>
      <c r="Q68" s="12"/>
      <c r="R68" s="83"/>
      <c r="S68" s="77"/>
      <c r="T68" s="84"/>
      <c r="W68" s="46" t="s">
        <v>58</v>
      </c>
    </row>
    <row r="69" spans="1:23" s="46" customFormat="1" ht="9.75" customHeight="1" thickBot="1" x14ac:dyDescent="0.25">
      <c r="A69" s="113"/>
      <c r="B69" s="64"/>
      <c r="C69" s="65"/>
      <c r="D69" s="65"/>
      <c r="E69" s="65"/>
      <c r="F69" s="65"/>
      <c r="G69" s="65"/>
      <c r="H69" s="65"/>
      <c r="I69" s="66"/>
      <c r="J69" s="92"/>
      <c r="M69" s="93"/>
      <c r="N69" s="45"/>
      <c r="P69" s="12"/>
      <c r="Q69" s="12"/>
      <c r="R69" s="12"/>
      <c r="S69" s="3"/>
      <c r="T69" s="84"/>
      <c r="W69" s="46" t="s">
        <v>58</v>
      </c>
    </row>
    <row r="70" spans="1:23" s="46" customFormat="1" ht="9.75" customHeight="1" thickTop="1" x14ac:dyDescent="0.2">
      <c r="A70" s="110" t="s">
        <v>4</v>
      </c>
      <c r="B70" s="68">
        <f>COUNTIF(B6:B60,"B")</f>
        <v>5</v>
      </c>
      <c r="C70" s="70">
        <f>COUNTIF(C6:C60,"B")</f>
        <v>0</v>
      </c>
      <c r="D70" s="69">
        <f>COUNTIF(D6:D60,"B")</f>
        <v>5</v>
      </c>
      <c r="E70" s="69">
        <f>COUNTIF(E6:E69,"B")</f>
        <v>0</v>
      </c>
      <c r="F70" s="69">
        <f>COUNTIF(F6:F60,"B")</f>
        <v>1</v>
      </c>
      <c r="G70" s="69">
        <f>COUNTIF(G6:G60,"B")</f>
        <v>0</v>
      </c>
      <c r="H70" s="69">
        <f>COUNTIF(H6:H60,"B")</f>
        <v>0</v>
      </c>
      <c r="I70" s="69">
        <f>COUNTIF(I6:I60,"B")</f>
        <v>1</v>
      </c>
      <c r="J70" s="54">
        <f>SUM(J6+J9+J12+J15+J18+J21+J25+J28+J31+J34+J37+J40+J43+J46+J49+J52+J55+J58+J61)/14</f>
        <v>4.5</v>
      </c>
      <c r="K70" s="51">
        <f>SUM(K6:K69)</f>
        <v>5</v>
      </c>
      <c r="L70" s="51">
        <f>SUM(L6:L69)</f>
        <v>0</v>
      </c>
      <c r="M70" s="55">
        <f>SUM(M6+M9+M12+M15+M18+M21+M25+M28+M31+M34+M37+M40+M43+M46+M49+M52+M55+M58+M61+M64+M67)/14</f>
        <v>38.579251700680274</v>
      </c>
      <c r="N70" s="45"/>
      <c r="Q70" s="12"/>
      <c r="R70" s="12"/>
      <c r="S70" s="3"/>
      <c r="T70" s="84"/>
      <c r="W70" s="46" t="s">
        <v>58</v>
      </c>
    </row>
    <row r="71" spans="1:23" s="46" customFormat="1" ht="9.75" customHeight="1" x14ac:dyDescent="0.2">
      <c r="A71" s="111" t="s">
        <v>5</v>
      </c>
      <c r="B71" s="71">
        <f>COUNTIF(B6:B68,"&gt;0") / 2</f>
        <v>7</v>
      </c>
      <c r="C71" s="71">
        <f t="shared" ref="C71:G71" si="1">COUNTIF(C6:C69,"&gt;0") / 2</f>
        <v>5</v>
      </c>
      <c r="D71" s="71">
        <f>COUNTIF(D6:D69,"&gt;0") /2</f>
        <v>12</v>
      </c>
      <c r="E71" s="71">
        <f t="shared" si="1"/>
        <v>10.5</v>
      </c>
      <c r="F71" s="71">
        <f>COUNTIF(F6:F69,"&gt;0") / 2</f>
        <v>5</v>
      </c>
      <c r="G71" s="71">
        <f t="shared" si="1"/>
        <v>2</v>
      </c>
      <c r="H71" s="71">
        <f>COUNTIF(H6:H69,"&gt;0") / 2</f>
        <v>12</v>
      </c>
      <c r="I71" s="71">
        <f>COUNTIF(I6:I69,"&gt;0") / 2</f>
        <v>9</v>
      </c>
      <c r="J71" s="53"/>
      <c r="M71" s="56">
        <f>SUM(M7+M10+M13+M16+M19+M22+M26+M29+M32+M35+M38+M41+M44+M47+M50+M53+M56+M59+M62+M65+M68)/14</f>
        <v>42.032312925170061</v>
      </c>
      <c r="N71" s="45"/>
      <c r="P71" s="48"/>
      <c r="Q71" s="83"/>
      <c r="R71" s="83"/>
      <c r="S71" s="77"/>
      <c r="T71" s="84"/>
      <c r="W71" s="46" t="s">
        <v>58</v>
      </c>
    </row>
    <row r="72" spans="1:23" s="46" customFormat="1" ht="9.75" customHeight="1" x14ac:dyDescent="0.2">
      <c r="A72" s="111" t="s">
        <v>115</v>
      </c>
      <c r="B72" s="71"/>
      <c r="C72" s="71"/>
      <c r="D72" s="71">
        <v>10</v>
      </c>
      <c r="E72" s="71">
        <v>10</v>
      </c>
      <c r="F72" s="71">
        <v>4</v>
      </c>
      <c r="G72" s="71"/>
      <c r="H72" s="71">
        <v>10</v>
      </c>
      <c r="I72" s="71">
        <v>7</v>
      </c>
      <c r="J72" s="53"/>
      <c r="M72" s="98"/>
      <c r="N72" s="45"/>
      <c r="P72" s="48"/>
      <c r="Q72" s="83"/>
      <c r="R72" s="83"/>
      <c r="S72" s="77"/>
      <c r="T72" s="84"/>
    </row>
    <row r="73" spans="1:23" s="46" customFormat="1" ht="9.75" customHeight="1" x14ac:dyDescent="0.2">
      <c r="A73" s="111" t="s">
        <v>1</v>
      </c>
      <c r="B73" s="62">
        <f>COUNTIF(B6:B60,"M")*20</f>
        <v>0</v>
      </c>
      <c r="C73" s="62">
        <f>COUNTIF(C6:C60,"M")*20</f>
        <v>20</v>
      </c>
      <c r="D73" s="62">
        <f>COUNTIF(D6:D60,"M")*20+20</f>
        <v>20</v>
      </c>
      <c r="E73" s="62">
        <f>COUNTIF(E6:E60,"M")*20</f>
        <v>40</v>
      </c>
      <c r="F73" s="62">
        <f>COUNTIF(F6:F60,"M")*20</f>
        <v>0</v>
      </c>
      <c r="G73" s="62">
        <f>COUNTIF(G6:G60,"M")*20</f>
        <v>0</v>
      </c>
      <c r="H73" s="62">
        <f>COUNTIF(H6:H60,"M")*20</f>
        <v>20</v>
      </c>
      <c r="I73" s="62">
        <f>COUNTIF(I6:I60,"M")*20</f>
        <v>20</v>
      </c>
      <c r="J73" s="53"/>
      <c r="K73" s="46">
        <f>SUM(B73:I73)</f>
        <v>120</v>
      </c>
      <c r="M73" s="49"/>
      <c r="N73" s="45"/>
      <c r="Q73" s="12"/>
      <c r="R73" s="12"/>
      <c r="S73" s="3"/>
      <c r="T73" s="84"/>
      <c r="W73" s="46" t="s">
        <v>3</v>
      </c>
    </row>
    <row r="74" spans="1:23" s="46" customFormat="1" ht="9.75" customHeight="1" x14ac:dyDescent="0.2">
      <c r="A74" s="111" t="s">
        <v>6</v>
      </c>
      <c r="B74" s="62">
        <f t="shared" ref="B74:I74" si="2">COUNTIF(B6:B51,"O")</f>
        <v>0</v>
      </c>
      <c r="C74" s="71">
        <f t="shared" si="2"/>
        <v>0</v>
      </c>
      <c r="D74" s="62">
        <f t="shared" si="2"/>
        <v>0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2">
        <f t="shared" si="2"/>
        <v>0</v>
      </c>
      <c r="I74" s="62">
        <f t="shared" si="2"/>
        <v>0</v>
      </c>
      <c r="J74" s="53"/>
      <c r="L74" s="46">
        <f>SUM(B74:I74)*50</f>
        <v>0</v>
      </c>
      <c r="M74" s="49"/>
      <c r="N74" s="45"/>
      <c r="R74" s="12"/>
      <c r="S74" s="84"/>
      <c r="T74" s="84"/>
    </row>
    <row r="75" spans="1:23" s="46" customFormat="1" ht="9.75" customHeight="1" x14ac:dyDescent="0.2">
      <c r="A75" s="111" t="s">
        <v>14</v>
      </c>
      <c r="B75" s="72">
        <f>SUM(B7+B10+B13+B16+B19+B22+B26+B29+B44+B47+B50+B56)/B71</f>
        <v>49.714285714285715</v>
      </c>
      <c r="C75" s="72">
        <f t="shared" ref="C75" si="3">SUM(C7+C10+C13+C16+C19+C22+C26+C29+C44+C47+C50+C56+C59+C62+C65+C68)/C71</f>
        <v>53.2</v>
      </c>
      <c r="D75" s="72">
        <f>SUM(D7+D10+D13+D16+D19+D22+D26+D29+D44+D47+D50+D56+D59+D62+D65+D68)/D72</f>
        <v>46.3</v>
      </c>
      <c r="E75" s="72">
        <f>SUM(E7+E10+E13+E16+E19+E22+E26+E29+E44+E47+E50+E56+E59+E62+E65+E68)/E72</f>
        <v>55</v>
      </c>
      <c r="F75" s="72">
        <f>SUM(F7+F10+F13+F16+F19+F22+F26+F29+F44+F47+F50+F56+F59+F62+F65+F68)/F72</f>
        <v>47.5</v>
      </c>
      <c r="G75" s="72">
        <f>SUM(G7+G10+G13+G16+G19+G22+G26+G29+G44+G47+G50+G56+G59+G62+G65+G68)/G71</f>
        <v>52</v>
      </c>
      <c r="H75" s="101">
        <f>SUM(H7+H10+H13+H16+H19+H22+H26+H29+H44+H47+H50+H56+H59+H62+H65+H68)/H72</f>
        <v>46</v>
      </c>
      <c r="I75" s="72">
        <f>SUM(I7+I10+I13+I16+I19+I22+I26+I29+I44+I47+I50+I56+I59+I62+I65+I68)/I72</f>
        <v>48.857142857142854</v>
      </c>
      <c r="J75" s="57">
        <f>SMALL(B75:I75,1)</f>
        <v>46</v>
      </c>
      <c r="M75" s="58"/>
      <c r="N75" s="45"/>
      <c r="P75" s="59"/>
      <c r="Q75" s="58"/>
      <c r="R75" s="83"/>
      <c r="S75" s="84"/>
      <c r="T75" s="84"/>
    </row>
    <row r="76" spans="1:23" s="46" customFormat="1" ht="9.75" customHeight="1" x14ac:dyDescent="0.2">
      <c r="A76" s="111" t="s">
        <v>13</v>
      </c>
      <c r="B76" s="72">
        <f>SUM(B6+B9+B12+B15+B18+B21+B25+B28+B43+B46+B49+B52+B55+B58+B61+B64+B67)/B71</f>
        <v>37.428571428571431</v>
      </c>
      <c r="C76" s="72">
        <f t="shared" ref="C76" si="4">SUM(C6+C9+C12+C15+C18+C21+C25+C28+C43+C46+C49+C52+C55+C58+C61+C64+C67)/C71</f>
        <v>39.799999999999997</v>
      </c>
      <c r="D76" s="101">
        <f>SUM(D6+D9+D12+D15+D18+D21+D25+D28+D43+D46+D49+D52+D55+D58+D61+D64+D67)/D72</f>
        <v>35.200000000000003</v>
      </c>
      <c r="E76" s="72">
        <f>SUM(E6+E9+E12+E15+E18+E21+E25+E28+E43+E46+E49+E52+E55+E58+E61+E64+E67)/E72</f>
        <v>41.3</v>
      </c>
      <c r="F76" s="72">
        <f>SUM(F6+F9+F12+F15+F18+F21+F25+F28+F43+F46+F49+F52+F55+F58+F61+F64+F67)/F72</f>
        <v>40.25</v>
      </c>
      <c r="G76" s="72">
        <f>SUM(G6+G9+G12+G15+G18+G21+G25+G28+G43+G46+G49+G52+G55+G58+G61+G64+G67)/G71</f>
        <v>39.5</v>
      </c>
      <c r="H76" s="72">
        <f>SUM(H6+H9+H12+H15+H18+H21+H25+H28+H43+H46+H49+H52+H55+H58+H61+H64+H67)/H72</f>
        <v>41</v>
      </c>
      <c r="I76" s="72">
        <f>SUM(I6+I9+I12+I15+I18+I21+I25+I28+I43+I46+I49+I52+I55+I58+I61+I64+I67)/I72</f>
        <v>40.571428571428569</v>
      </c>
      <c r="J76" s="57">
        <f>SMALL(B76:I76,1)</f>
        <v>35.200000000000003</v>
      </c>
      <c r="M76" s="58">
        <f>K73+L74</f>
        <v>120</v>
      </c>
      <c r="N76" s="45"/>
      <c r="Q76" s="58"/>
      <c r="R76" s="12"/>
      <c r="S76" s="84"/>
      <c r="T76" s="84"/>
    </row>
    <row r="77" spans="1:23" s="46" customFormat="1" ht="9.75" customHeight="1" x14ac:dyDescent="0.2">
      <c r="A77" s="111" t="s">
        <v>7</v>
      </c>
      <c r="B77" s="71">
        <f>B71/16*100</f>
        <v>43.75</v>
      </c>
      <c r="C77" s="71">
        <f t="shared" ref="C77:I77" si="5">C71/16*100</f>
        <v>31.25</v>
      </c>
      <c r="D77" s="100">
        <f t="shared" si="5"/>
        <v>75</v>
      </c>
      <c r="E77" s="71">
        <f t="shared" si="5"/>
        <v>65.625</v>
      </c>
      <c r="F77" s="71">
        <f t="shared" si="5"/>
        <v>31.25</v>
      </c>
      <c r="G77" s="71">
        <f t="shared" si="5"/>
        <v>12.5</v>
      </c>
      <c r="H77" s="100">
        <f t="shared" si="5"/>
        <v>75</v>
      </c>
      <c r="I77" s="71">
        <f t="shared" si="5"/>
        <v>56.25</v>
      </c>
      <c r="J77" s="47">
        <f>MAX(B77:I77,1)</f>
        <v>75</v>
      </c>
      <c r="M77" s="58"/>
      <c r="N77" s="45"/>
      <c r="Q77" s="58"/>
      <c r="S77" s="84"/>
      <c r="T77" s="84"/>
    </row>
    <row r="78" spans="1:23" s="46" customFormat="1" ht="9.75" customHeight="1" x14ac:dyDescent="0.2">
      <c r="A78" s="111" t="s">
        <v>8</v>
      </c>
      <c r="B78" s="67">
        <v>3</v>
      </c>
      <c r="C78" s="71">
        <v>1</v>
      </c>
      <c r="D78" s="62">
        <v>2</v>
      </c>
      <c r="E78" s="62">
        <v>0</v>
      </c>
      <c r="F78" s="62">
        <v>0</v>
      </c>
      <c r="G78" s="62">
        <v>0</v>
      </c>
      <c r="H78" s="62">
        <v>6</v>
      </c>
      <c r="I78" s="63">
        <v>0</v>
      </c>
      <c r="J78" s="50"/>
      <c r="N78" s="45"/>
      <c r="Q78" s="58"/>
      <c r="S78" s="84"/>
      <c r="T78" s="84"/>
    </row>
    <row r="79" spans="1:23" s="46" customFormat="1" ht="9.75" customHeight="1" x14ac:dyDescent="0.2">
      <c r="A79" s="112" t="s">
        <v>15</v>
      </c>
      <c r="B79" s="73">
        <v>0</v>
      </c>
      <c r="C79" s="74">
        <v>0</v>
      </c>
      <c r="D79" s="75">
        <v>1</v>
      </c>
      <c r="E79" s="75">
        <v>0</v>
      </c>
      <c r="F79" s="75">
        <v>1</v>
      </c>
      <c r="G79" s="75">
        <v>0</v>
      </c>
      <c r="H79" s="75">
        <v>2</v>
      </c>
      <c r="I79" s="76">
        <v>0</v>
      </c>
      <c r="J79" s="60"/>
      <c r="K79" s="61"/>
      <c r="L79" s="61"/>
      <c r="M79" s="61"/>
      <c r="N79" s="45"/>
      <c r="Q79" s="58"/>
      <c r="S79" s="84"/>
      <c r="T79" s="84"/>
    </row>
    <row r="80" spans="1:23" ht="9.75" customHeight="1" x14ac:dyDescent="0.2">
      <c r="O80" s="7"/>
      <c r="P80" s="7"/>
      <c r="Q80" s="9"/>
      <c r="R80" s="7"/>
      <c r="S80" s="84"/>
      <c r="T80" s="84"/>
      <c r="U80" s="11"/>
    </row>
    <row r="81" spans="15:21" ht="9.75" customHeight="1" x14ac:dyDescent="0.2">
      <c r="O81" s="7"/>
      <c r="P81" s="7"/>
      <c r="Q81" s="9"/>
      <c r="R81" s="7"/>
      <c r="S81" s="84"/>
      <c r="T81" s="84"/>
      <c r="U81" s="11"/>
    </row>
    <row r="82" spans="15:21" ht="9.75" customHeight="1" x14ac:dyDescent="0.2">
      <c r="O82" s="7"/>
      <c r="P82" s="7"/>
      <c r="Q82" s="9"/>
      <c r="R82" s="7"/>
      <c r="S82" s="84"/>
      <c r="T82" s="84"/>
      <c r="U82" s="11"/>
    </row>
    <row r="83" spans="15:21" ht="9.75" customHeight="1" x14ac:dyDescent="0.2">
      <c r="O83" s="7"/>
      <c r="P83" s="7"/>
      <c r="Q83" s="9"/>
      <c r="R83" s="7"/>
      <c r="S83" s="84"/>
      <c r="T83" s="84"/>
      <c r="U83" s="11"/>
    </row>
    <row r="84" spans="15:21" ht="9.75" customHeight="1" x14ac:dyDescent="0.2">
      <c r="O84" s="7"/>
      <c r="P84" s="7"/>
      <c r="Q84" s="9"/>
      <c r="R84" s="7"/>
      <c r="S84" s="84"/>
      <c r="T84" s="84"/>
      <c r="U84" s="11"/>
    </row>
    <row r="85" spans="15:21" ht="9.75" customHeight="1" x14ac:dyDescent="0.2">
      <c r="O85" s="7"/>
      <c r="P85" s="7"/>
      <c r="Q85" s="9"/>
      <c r="R85" s="7"/>
      <c r="S85" s="84"/>
      <c r="T85" s="84"/>
      <c r="U85" s="11"/>
    </row>
    <row r="86" spans="15:21" ht="9.75" customHeight="1" x14ac:dyDescent="0.2">
      <c r="O86" s="7"/>
      <c r="P86" s="7"/>
      <c r="Q86" s="9"/>
      <c r="R86" s="7"/>
      <c r="S86" s="84"/>
      <c r="T86" s="84"/>
      <c r="U86" s="11"/>
    </row>
    <row r="87" spans="15:21" x14ac:dyDescent="0.2">
      <c r="O87" s="7"/>
      <c r="P87" s="7"/>
      <c r="Q87" s="9"/>
      <c r="R87" s="7"/>
      <c r="S87" s="84"/>
      <c r="T87" s="84"/>
      <c r="U87" s="11"/>
    </row>
    <row r="88" spans="15:21" x14ac:dyDescent="0.2">
      <c r="O88" s="7"/>
      <c r="P88" s="7"/>
      <c r="Q88" s="9"/>
      <c r="R88" s="7"/>
      <c r="S88" s="84"/>
      <c r="T88" s="84"/>
      <c r="U88" s="11"/>
    </row>
    <row r="89" spans="15:21" x14ac:dyDescent="0.2">
      <c r="O89" s="7"/>
      <c r="P89" s="7"/>
      <c r="Q89" s="9"/>
      <c r="R89" s="7"/>
      <c r="S89" s="84"/>
      <c r="T89" s="84"/>
      <c r="U89" s="11"/>
    </row>
    <row r="90" spans="15:21" x14ac:dyDescent="0.2">
      <c r="O90" s="7"/>
      <c r="P90" s="37"/>
      <c r="Q90" s="9"/>
      <c r="R90" s="7"/>
      <c r="S90" s="84"/>
      <c r="T90" s="85"/>
    </row>
    <row r="91" spans="15:21" x14ac:dyDescent="0.2">
      <c r="O91" s="7"/>
      <c r="P91" s="7"/>
      <c r="Q91" s="9"/>
      <c r="R91" s="7"/>
      <c r="S91" s="84"/>
      <c r="T91" s="84"/>
    </row>
    <row r="92" spans="15:21" x14ac:dyDescent="0.2">
      <c r="Q92" s="9"/>
      <c r="R92" s="7"/>
      <c r="S92" s="7"/>
    </row>
    <row r="93" spans="15:21" x14ac:dyDescent="0.2">
      <c r="P93" s="7"/>
    </row>
  </sheetData>
  <mergeCells count="16">
    <mergeCell ref="P7:X7"/>
    <mergeCell ref="Q8:S8"/>
    <mergeCell ref="T8:V8"/>
    <mergeCell ref="W8:X8"/>
    <mergeCell ref="P19:X19"/>
    <mergeCell ref="B1:M4"/>
    <mergeCell ref="B24:I24"/>
    <mergeCell ref="B38:I38"/>
    <mergeCell ref="B32:I32"/>
    <mergeCell ref="B35:I35"/>
    <mergeCell ref="B68:I68"/>
    <mergeCell ref="B41:I41"/>
    <mergeCell ref="B53:I53"/>
    <mergeCell ref="B59:I59"/>
    <mergeCell ref="B62:I62"/>
    <mergeCell ref="B65:I65"/>
  </mergeCells>
  <phoneticPr fontId="0" type="noConversion"/>
  <printOptions gridLines="1"/>
  <pageMargins left="0.62992125984251968" right="0.23622047244094491" top="0.19685039370078741" bottom="0.19685039370078741" header="0.31496062992125984" footer="0.31496062992125984"/>
  <pageSetup paperSize="9" fitToWidth="0" orientation="portrait" cellComments="asDisplayed" errors="blank" r:id="rId1"/>
  <headerFooter alignWithMargins="0"/>
  <ignoredErrors>
    <ignoredError sqref="I74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S13"/>
    </sheetView>
  </sheetViews>
  <sheetFormatPr defaultRowHeight="11.25" x14ac:dyDescent="0.2"/>
  <cols>
    <col min="1" max="1" width="5.7109375" style="12" customWidth="1"/>
    <col min="2" max="3" width="3.85546875" style="12" hidden="1" customWidth="1"/>
    <col min="4" max="14" width="4" style="8" hidden="1" customWidth="1"/>
    <col min="15" max="15" width="4.140625" style="8" hidden="1" customWidth="1"/>
    <col min="16" max="17" width="4" style="8" hidden="1" customWidth="1"/>
    <col min="18" max="22" width="4" style="8" customWidth="1"/>
    <col min="23" max="30" width="4" style="3" customWidth="1"/>
    <col min="31" max="31" width="4" style="3" bestFit="1" customWidth="1"/>
    <col min="32" max="50" width="4" style="3" customWidth="1"/>
    <col min="51" max="16384" width="9.140625" style="3"/>
  </cols>
  <sheetData>
    <row r="1" spans="1:35" x14ac:dyDescent="0.2">
      <c r="B1" s="30"/>
      <c r="C1" s="3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35" x14ac:dyDescent="0.2">
      <c r="A2" s="36">
        <v>2023</v>
      </c>
      <c r="B2" s="36" t="s">
        <v>80</v>
      </c>
      <c r="C2" s="36" t="s">
        <v>69</v>
      </c>
      <c r="D2" s="32" t="s">
        <v>26</v>
      </c>
      <c r="E2" s="32" t="s">
        <v>27</v>
      </c>
      <c r="F2" s="32" t="s">
        <v>28</v>
      </c>
      <c r="G2" s="32" t="s">
        <v>43</v>
      </c>
      <c r="H2" s="32" t="s">
        <v>29</v>
      </c>
      <c r="I2" s="32" t="s">
        <v>30</v>
      </c>
      <c r="J2" s="32" t="s">
        <v>31</v>
      </c>
      <c r="K2" s="32" t="s">
        <v>32</v>
      </c>
      <c r="L2" s="36" t="s">
        <v>33</v>
      </c>
      <c r="M2" s="36" t="s">
        <v>34</v>
      </c>
      <c r="N2" s="32" t="s">
        <v>35</v>
      </c>
      <c r="O2" s="32" t="s">
        <v>36</v>
      </c>
      <c r="P2" s="32" t="s">
        <v>37</v>
      </c>
      <c r="Q2" s="32" t="s">
        <v>38</v>
      </c>
      <c r="R2" s="32" t="s">
        <v>39</v>
      </c>
      <c r="S2" s="32" t="s">
        <v>42</v>
      </c>
      <c r="T2" s="32" t="s">
        <v>40</v>
      </c>
      <c r="U2" s="32" t="s">
        <v>45</v>
      </c>
      <c r="V2" s="8" t="s">
        <v>41</v>
      </c>
      <c r="W2" s="8" t="s">
        <v>46</v>
      </c>
      <c r="X2" s="8" t="s">
        <v>47</v>
      </c>
      <c r="Y2" s="8" t="s">
        <v>48</v>
      </c>
      <c r="Z2" s="8" t="s">
        <v>44</v>
      </c>
      <c r="AA2" s="8" t="s">
        <v>49</v>
      </c>
      <c r="AB2" s="32" t="s">
        <v>59</v>
      </c>
      <c r="AC2" s="32" t="s">
        <v>60</v>
      </c>
      <c r="AD2" s="32" t="s">
        <v>61</v>
      </c>
      <c r="AE2" s="32" t="s">
        <v>62</v>
      </c>
      <c r="AF2" s="32" t="s">
        <v>63</v>
      </c>
      <c r="AG2" s="32" t="s">
        <v>64</v>
      </c>
      <c r="AH2" s="32" t="s">
        <v>65</v>
      </c>
      <c r="AI2" s="32" t="s">
        <v>66</v>
      </c>
    </row>
    <row r="3" spans="1:35" x14ac:dyDescent="0.2">
      <c r="A3" s="36" t="s">
        <v>17</v>
      </c>
      <c r="B3" s="95">
        <v>24.4</v>
      </c>
      <c r="C3" s="95">
        <v>21.2</v>
      </c>
      <c r="D3" s="32">
        <v>22</v>
      </c>
      <c r="E3" s="32">
        <v>22.8</v>
      </c>
      <c r="F3" s="32">
        <v>22.8</v>
      </c>
      <c r="G3" s="32">
        <v>22.8</v>
      </c>
      <c r="H3" s="32">
        <v>23</v>
      </c>
      <c r="I3" s="32">
        <v>23</v>
      </c>
      <c r="J3" s="32">
        <v>23.9</v>
      </c>
      <c r="K3" s="32">
        <v>23.9</v>
      </c>
      <c r="L3" s="95">
        <v>23.6466666666667</v>
      </c>
      <c r="M3" s="95">
        <v>23.7678787878788</v>
      </c>
      <c r="N3" s="32">
        <v>23.8890909090909</v>
      </c>
      <c r="O3" s="32">
        <v>23.9</v>
      </c>
      <c r="P3" s="32">
        <v>23.9</v>
      </c>
      <c r="Q3" s="32">
        <v>23.9</v>
      </c>
      <c r="R3" s="32">
        <v>23.9</v>
      </c>
      <c r="S3" s="32">
        <v>23.5</v>
      </c>
      <c r="T3" s="32">
        <v>23.6</v>
      </c>
      <c r="U3" s="32">
        <v>20.7</v>
      </c>
      <c r="V3" s="32">
        <v>20.7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x14ac:dyDescent="0.2">
      <c r="A4" s="36" t="s">
        <v>18</v>
      </c>
      <c r="B4" s="95">
        <v>25.1</v>
      </c>
      <c r="C4" s="95">
        <v>25.1</v>
      </c>
      <c r="D4" s="32">
        <v>25.1</v>
      </c>
      <c r="E4" s="32">
        <v>23.1</v>
      </c>
      <c r="F4" s="32">
        <v>25.1</v>
      </c>
      <c r="G4" s="32">
        <v>25.1</v>
      </c>
      <c r="H4" s="32">
        <v>25.1</v>
      </c>
      <c r="I4" s="32">
        <v>25.1</v>
      </c>
      <c r="J4" s="32">
        <v>25.1</v>
      </c>
      <c r="K4" s="32">
        <v>25.1</v>
      </c>
      <c r="L4" s="95">
        <v>25.1</v>
      </c>
      <c r="M4" s="95">
        <v>25.136363636363601</v>
      </c>
      <c r="N4" s="32">
        <v>25.1727272727273</v>
      </c>
      <c r="O4" s="32">
        <v>25.1</v>
      </c>
      <c r="P4" s="32">
        <v>25.1</v>
      </c>
      <c r="Q4" s="32">
        <v>25.1</v>
      </c>
      <c r="R4" s="32">
        <v>25.1</v>
      </c>
      <c r="S4" s="32">
        <v>25.1</v>
      </c>
      <c r="T4" s="32">
        <v>25</v>
      </c>
      <c r="U4" s="32">
        <v>25.1</v>
      </c>
      <c r="V4" s="32">
        <v>25.1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x14ac:dyDescent="0.2">
      <c r="A5" s="36" t="s">
        <v>24</v>
      </c>
      <c r="B5" s="95">
        <v>33.299999999999997</v>
      </c>
      <c r="C5" s="95">
        <v>33.299999999999997</v>
      </c>
      <c r="D5" s="32">
        <v>33.299999999999997</v>
      </c>
      <c r="E5" s="32">
        <v>33.299999999999997</v>
      </c>
      <c r="F5" s="32">
        <v>33.299999999999997</v>
      </c>
      <c r="G5" s="32">
        <v>33.299999999999997</v>
      </c>
      <c r="H5" s="32">
        <v>33.299999999999997</v>
      </c>
      <c r="I5" s="32">
        <v>33.299999999999997</v>
      </c>
      <c r="J5" s="32">
        <v>33.299999999999997</v>
      </c>
      <c r="K5" s="32">
        <v>33.299999999999997</v>
      </c>
      <c r="L5" s="95">
        <v>33.299999999999997</v>
      </c>
      <c r="M5" s="95">
        <v>33.299999999999997</v>
      </c>
      <c r="N5" s="32">
        <v>33.299999999999997</v>
      </c>
      <c r="O5" s="32">
        <v>33.299999999999997</v>
      </c>
      <c r="P5" s="32">
        <v>33.299999999999997</v>
      </c>
      <c r="Q5" s="32">
        <v>33.299999999999997</v>
      </c>
      <c r="R5" s="32">
        <v>33.299999999999997</v>
      </c>
      <c r="S5" s="32">
        <v>33.299999999999997</v>
      </c>
      <c r="T5" s="32">
        <v>33.299999999999997</v>
      </c>
      <c r="U5" s="32">
        <v>33.299999999999997</v>
      </c>
      <c r="V5" s="32">
        <v>33.299999999999997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x14ac:dyDescent="0.2">
      <c r="A6" s="36" t="s">
        <v>23</v>
      </c>
      <c r="B6" s="95">
        <v>29.8</v>
      </c>
      <c r="C6" s="95">
        <v>30.2</v>
      </c>
      <c r="D6" s="32">
        <v>30.2</v>
      </c>
      <c r="E6" s="32">
        <v>30.2</v>
      </c>
      <c r="F6" s="32">
        <v>30.2</v>
      </c>
      <c r="G6" s="32">
        <v>30.2</v>
      </c>
      <c r="H6" s="32">
        <v>30.2</v>
      </c>
      <c r="I6" s="32">
        <v>30.2</v>
      </c>
      <c r="J6" s="32">
        <v>29.8</v>
      </c>
      <c r="K6" s="32">
        <v>29.8</v>
      </c>
      <c r="L6" s="95">
        <v>29.9866666666667</v>
      </c>
      <c r="M6" s="95">
        <v>29.969696969697001</v>
      </c>
      <c r="N6" s="32">
        <v>29.952727272727302</v>
      </c>
      <c r="O6" s="32">
        <v>29.8</v>
      </c>
      <c r="P6" s="32">
        <v>29.8</v>
      </c>
      <c r="Q6" s="32">
        <v>29.8</v>
      </c>
      <c r="R6" s="32">
        <v>29.8</v>
      </c>
      <c r="S6" s="32">
        <v>29.8</v>
      </c>
      <c r="T6" s="32">
        <v>29.5</v>
      </c>
      <c r="U6" s="32">
        <v>30</v>
      </c>
      <c r="V6" s="32">
        <v>30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2">
      <c r="A7" s="36" t="s">
        <v>19</v>
      </c>
      <c r="B7" s="95">
        <v>25.7</v>
      </c>
      <c r="C7" s="95">
        <v>26.4</v>
      </c>
      <c r="D7" s="32">
        <v>26.8</v>
      </c>
      <c r="E7" s="32">
        <v>27</v>
      </c>
      <c r="F7" s="32">
        <v>27.3</v>
      </c>
      <c r="G7" s="32">
        <v>27.3</v>
      </c>
      <c r="H7" s="32">
        <v>27.2</v>
      </c>
      <c r="I7" s="32">
        <v>27.2</v>
      </c>
      <c r="J7" s="32">
        <v>25.8</v>
      </c>
      <c r="K7" s="32">
        <v>26.3</v>
      </c>
      <c r="L7" s="95">
        <v>26.8266666666667</v>
      </c>
      <c r="M7" s="95">
        <v>26.849696969697</v>
      </c>
      <c r="N7" s="32">
        <v>26.8727272727273</v>
      </c>
      <c r="O7" s="32">
        <v>26.3</v>
      </c>
      <c r="P7" s="32">
        <v>25.8</v>
      </c>
      <c r="Q7" s="32">
        <v>25.8</v>
      </c>
      <c r="R7" s="32">
        <v>25.8</v>
      </c>
      <c r="S7" s="32">
        <v>26.2</v>
      </c>
      <c r="T7" s="32">
        <v>25.2</v>
      </c>
      <c r="U7" s="32">
        <v>25.6</v>
      </c>
      <c r="V7" s="32">
        <v>25.6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x14ac:dyDescent="0.2">
      <c r="A8" s="36" t="s">
        <v>16</v>
      </c>
      <c r="B8" s="95">
        <v>24.2</v>
      </c>
      <c r="C8" s="95">
        <v>22.7</v>
      </c>
      <c r="D8" s="32">
        <v>23</v>
      </c>
      <c r="E8" s="32">
        <v>23</v>
      </c>
      <c r="F8" s="32">
        <v>23</v>
      </c>
      <c r="G8" s="32">
        <v>23</v>
      </c>
      <c r="H8" s="32">
        <v>22.9</v>
      </c>
      <c r="I8" s="32">
        <v>22.9</v>
      </c>
      <c r="J8" s="32">
        <v>24.2</v>
      </c>
      <c r="K8" s="32">
        <v>23.6</v>
      </c>
      <c r="L8" s="95">
        <v>23.393333333333299</v>
      </c>
      <c r="M8" s="95">
        <v>23.419393939393899</v>
      </c>
      <c r="N8" s="32">
        <v>23.445454545454499</v>
      </c>
      <c r="O8" s="32">
        <v>23.6</v>
      </c>
      <c r="P8" s="32">
        <v>23.6</v>
      </c>
      <c r="Q8" s="32">
        <v>23.6</v>
      </c>
      <c r="R8" s="32">
        <v>23.6</v>
      </c>
      <c r="S8" s="32">
        <v>23.6</v>
      </c>
      <c r="T8" s="32">
        <v>22.9</v>
      </c>
      <c r="U8" s="32">
        <v>23.7</v>
      </c>
      <c r="V8" s="32">
        <v>23.7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x14ac:dyDescent="0.2">
      <c r="A9" s="36" t="s">
        <v>20</v>
      </c>
      <c r="B9" s="95">
        <v>26.8</v>
      </c>
      <c r="C9" s="95">
        <v>26.2</v>
      </c>
      <c r="D9" s="32">
        <v>26.2</v>
      </c>
      <c r="E9" s="32">
        <v>26.4</v>
      </c>
      <c r="F9" s="32">
        <v>26.4</v>
      </c>
      <c r="G9" s="32">
        <v>26.4</v>
      </c>
      <c r="H9" s="32">
        <v>27</v>
      </c>
      <c r="I9" s="32">
        <v>27</v>
      </c>
      <c r="J9" s="32">
        <v>26.5</v>
      </c>
      <c r="K9" s="32">
        <v>26.5</v>
      </c>
      <c r="L9" s="95">
        <v>26.713333333333299</v>
      </c>
      <c r="M9" s="95">
        <v>26.7448484848485</v>
      </c>
      <c r="N9" s="32">
        <v>26.776363636363602</v>
      </c>
      <c r="O9" s="32">
        <v>26.5</v>
      </c>
      <c r="P9" s="32">
        <v>26.5</v>
      </c>
      <c r="Q9" s="32">
        <v>26.5</v>
      </c>
      <c r="R9" s="32">
        <v>26.5</v>
      </c>
      <c r="S9" s="32">
        <v>26.5</v>
      </c>
      <c r="T9" s="32">
        <v>26.8</v>
      </c>
      <c r="U9" s="32">
        <v>26.2</v>
      </c>
      <c r="V9" s="32">
        <v>26.2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x14ac:dyDescent="0.2">
      <c r="A10" s="36" t="s">
        <v>67</v>
      </c>
      <c r="B10" s="95">
        <v>13.4</v>
      </c>
      <c r="C10" s="95">
        <v>14.2</v>
      </c>
      <c r="D10" s="32">
        <v>14.2</v>
      </c>
      <c r="E10" s="32">
        <v>14.2</v>
      </c>
      <c r="F10" s="32">
        <v>14.2</v>
      </c>
      <c r="G10" s="32">
        <v>14.2</v>
      </c>
      <c r="H10" s="32">
        <v>14.2</v>
      </c>
      <c r="I10" s="32">
        <v>14.2</v>
      </c>
      <c r="J10" s="32">
        <v>13.4</v>
      </c>
      <c r="K10" s="32">
        <v>13.4</v>
      </c>
      <c r="L10" s="95">
        <v>13.7733333333333</v>
      </c>
      <c r="M10" s="95">
        <v>13.739393939393899</v>
      </c>
      <c r="N10" s="32">
        <v>13.705454545454501</v>
      </c>
      <c r="O10" s="32">
        <v>13.4</v>
      </c>
      <c r="P10" s="32">
        <v>13.1</v>
      </c>
      <c r="Q10" s="32">
        <v>13.1</v>
      </c>
      <c r="R10" s="32">
        <v>13.1</v>
      </c>
      <c r="S10" s="32">
        <v>13.1</v>
      </c>
      <c r="T10" s="32">
        <v>13.7</v>
      </c>
      <c r="U10" s="32">
        <v>14.4</v>
      </c>
      <c r="V10" s="32">
        <v>14.4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x14ac:dyDescent="0.2">
      <c r="A11" s="36" t="s">
        <v>21</v>
      </c>
      <c r="B11" s="95">
        <v>23.2</v>
      </c>
      <c r="C11" s="95">
        <v>20.6</v>
      </c>
      <c r="D11" s="32">
        <v>20.6</v>
      </c>
      <c r="E11" s="32">
        <v>20.6</v>
      </c>
      <c r="F11" s="32">
        <v>20.6</v>
      </c>
      <c r="G11" s="32">
        <v>20.6</v>
      </c>
      <c r="H11" s="32">
        <v>20.6</v>
      </c>
      <c r="I11" s="32">
        <v>20.6</v>
      </c>
      <c r="J11" s="32">
        <v>23.5</v>
      </c>
      <c r="K11" s="32">
        <v>23.5</v>
      </c>
      <c r="L11" s="95">
        <v>22.206666666666699</v>
      </c>
      <c r="M11" s="95">
        <v>22.3460606060606</v>
      </c>
      <c r="N11" s="32">
        <v>22.485454545454498</v>
      </c>
      <c r="O11" s="32">
        <v>23.5</v>
      </c>
      <c r="P11" s="32">
        <v>23.5</v>
      </c>
      <c r="Q11" s="32">
        <v>23.5</v>
      </c>
      <c r="R11" s="32">
        <v>23.5</v>
      </c>
      <c r="S11" s="32">
        <v>23.5</v>
      </c>
      <c r="T11" s="32">
        <v>23.2</v>
      </c>
      <c r="U11" s="32">
        <v>20.6</v>
      </c>
      <c r="V11" s="32">
        <v>20.6</v>
      </c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x14ac:dyDescent="0.2">
      <c r="A12" s="36" t="s">
        <v>22</v>
      </c>
      <c r="B12" s="95">
        <v>9.5</v>
      </c>
      <c r="C12" s="95">
        <v>9.6</v>
      </c>
      <c r="D12" s="32">
        <v>9.6</v>
      </c>
      <c r="E12" s="32">
        <v>9.6</v>
      </c>
      <c r="F12" s="32">
        <v>9.6</v>
      </c>
      <c r="G12" s="32">
        <v>9.6</v>
      </c>
      <c r="H12" s="32">
        <v>9.6</v>
      </c>
      <c r="I12" s="32">
        <v>9.6</v>
      </c>
      <c r="J12" s="32">
        <v>9.3000000000000007</v>
      </c>
      <c r="K12" s="32">
        <v>9.5</v>
      </c>
      <c r="L12" s="95">
        <v>9.48</v>
      </c>
      <c r="M12" s="95">
        <v>9.4672727272727304</v>
      </c>
      <c r="N12" s="32">
        <v>9.4545454545454604</v>
      </c>
      <c r="O12" s="32">
        <v>9.5</v>
      </c>
      <c r="P12" s="32">
        <v>8.4</v>
      </c>
      <c r="Q12" s="32">
        <v>8.4</v>
      </c>
      <c r="R12" s="32">
        <v>8.4</v>
      </c>
      <c r="S12" s="32">
        <v>8.4</v>
      </c>
      <c r="T12" s="32">
        <v>9.5</v>
      </c>
      <c r="U12" s="32">
        <v>8.4</v>
      </c>
      <c r="V12" s="32">
        <v>8.4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x14ac:dyDescent="0.2">
      <c r="A13" s="36" t="s">
        <v>68</v>
      </c>
      <c r="B13" s="95">
        <v>17.100000000000001</v>
      </c>
      <c r="C13" s="95">
        <v>15.7</v>
      </c>
      <c r="D13" s="32">
        <v>15</v>
      </c>
      <c r="E13" s="32">
        <v>15</v>
      </c>
      <c r="F13" s="32">
        <v>15</v>
      </c>
      <c r="G13" s="32">
        <v>15</v>
      </c>
      <c r="H13" s="32">
        <v>15.2</v>
      </c>
      <c r="I13" s="32">
        <v>15.2</v>
      </c>
      <c r="J13" s="32">
        <v>18.3</v>
      </c>
      <c r="K13" s="32">
        <v>18.3</v>
      </c>
      <c r="L13" s="95">
        <v>17</v>
      </c>
      <c r="M13" s="95">
        <v>17.185454545454501</v>
      </c>
      <c r="N13" s="32">
        <v>17.370909090909102</v>
      </c>
      <c r="O13" s="32">
        <v>18.3</v>
      </c>
      <c r="P13" s="32">
        <v>20.6</v>
      </c>
      <c r="Q13" s="32">
        <v>20.6</v>
      </c>
      <c r="R13" s="32">
        <v>20.6</v>
      </c>
      <c r="S13" s="32">
        <v>20.3</v>
      </c>
      <c r="T13" s="32">
        <v>16.2</v>
      </c>
      <c r="U13" s="32">
        <v>14</v>
      </c>
      <c r="V13" s="32">
        <v>14</v>
      </c>
      <c r="W13" s="32"/>
      <c r="X13" s="32"/>
      <c r="Y13" s="32"/>
      <c r="Z13" s="32"/>
      <c r="AC13" s="32"/>
      <c r="AD13" s="32"/>
      <c r="AE13" s="32"/>
      <c r="AF13" s="32"/>
      <c r="AG13" s="32"/>
      <c r="AH13" s="32"/>
      <c r="AI13" s="32"/>
    </row>
    <row r="14" spans="1:35" x14ac:dyDescent="0.2">
      <c r="D14" s="3"/>
      <c r="E14" s="3"/>
      <c r="G14" s="3"/>
      <c r="H14" s="3"/>
      <c r="I14" s="3"/>
      <c r="J14" s="3"/>
      <c r="P14" s="32"/>
      <c r="U14" s="32"/>
      <c r="AA14" s="32"/>
    </row>
    <row r="15" spans="1:35" ht="12.75" x14ac:dyDescent="0.2">
      <c r="A15" s="31" t="s">
        <v>50</v>
      </c>
      <c r="B15" s="31"/>
      <c r="C15" s="3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35" ht="12.75" x14ac:dyDescent="0.2">
      <c r="A16" s="30" t="s">
        <v>51</v>
      </c>
      <c r="B16" s="30"/>
      <c r="C16" s="30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 x14ac:dyDescent="0.2">
      <c r="A17" s="35" t="s">
        <v>52</v>
      </c>
      <c r="B17" s="35"/>
      <c r="C17" s="35"/>
      <c r="D17"/>
      <c r="E17"/>
      <c r="F17"/>
      <c r="G17"/>
      <c r="H17"/>
      <c r="I17"/>
      <c r="J17" s="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3.5" thickBot="1" x14ac:dyDescent="0.25">
      <c r="A18" s="13"/>
      <c r="B18" s="13"/>
      <c r="C18" s="1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Y18"/>
      <c r="Z18"/>
      <c r="AA18"/>
    </row>
    <row r="19" spans="1:27" ht="13.5" thickTop="1" x14ac:dyDescent="0.2">
      <c r="A19" s="14"/>
      <c r="B19" s="3"/>
      <c r="C19" s="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Y19"/>
      <c r="Z19"/>
      <c r="AA19"/>
    </row>
    <row r="20" spans="1:27" ht="12.75" x14ac:dyDescent="0.2">
      <c r="A20" s="15"/>
      <c r="B20" s="3"/>
      <c r="C20" s="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Y20"/>
      <c r="Z20"/>
      <c r="AA20"/>
    </row>
    <row r="21" spans="1:27" ht="12.75" x14ac:dyDescent="0.2">
      <c r="A21" s="15"/>
      <c r="B21" s="3"/>
      <c r="C21" s="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Y21"/>
      <c r="Z21"/>
      <c r="AA21"/>
    </row>
    <row r="22" spans="1:27" ht="12.75" x14ac:dyDescent="0.2">
      <c r="A22" s="15"/>
      <c r="B22" s="3"/>
      <c r="C22" s="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Y22"/>
      <c r="Z22"/>
      <c r="AA22"/>
    </row>
    <row r="23" spans="1:27" ht="12.75" x14ac:dyDescent="0.2">
      <c r="A23" s="15"/>
      <c r="B23" s="3"/>
      <c r="C23" s="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Y23"/>
      <c r="Z23"/>
      <c r="AA23"/>
    </row>
    <row r="24" spans="1:27" ht="12.75" x14ac:dyDescent="0.2">
      <c r="A24" s="15"/>
      <c r="B24" s="3"/>
      <c r="C24" s="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Y24"/>
      <c r="Z24"/>
      <c r="AA24"/>
    </row>
    <row r="25" spans="1:27" ht="12.75" x14ac:dyDescent="0.2">
      <c r="A25" s="15"/>
      <c r="B25" s="3"/>
      <c r="C25" s="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Y25"/>
      <c r="Z25"/>
      <c r="AA25"/>
    </row>
    <row r="26" spans="1:27" ht="12.75" x14ac:dyDescent="0.2">
      <c r="A26" s="15"/>
      <c r="B26" s="3"/>
      <c r="C26" s="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Y26"/>
      <c r="Z26"/>
      <c r="AA26"/>
    </row>
    <row r="27" spans="1:27" ht="12.75" x14ac:dyDescent="0.2">
      <c r="A27" s="15"/>
      <c r="B27" s="3"/>
      <c r="C27" s="3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Y27"/>
      <c r="Z27"/>
      <c r="AA27"/>
    </row>
    <row r="28" spans="1:27" ht="12.75" x14ac:dyDescent="0.2">
      <c r="A28" s="15"/>
      <c r="B28" s="3"/>
      <c r="C28" s="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Y28"/>
      <c r="Z28"/>
      <c r="AA28"/>
    </row>
    <row r="29" spans="1:27" ht="12.75" x14ac:dyDescent="0.2">
      <c r="A29" s="16"/>
      <c r="B29" s="77"/>
      <c r="C29" s="7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Y29"/>
      <c r="Z29"/>
      <c r="AA29"/>
    </row>
    <row r="30" spans="1:27" ht="12" thickBot="1" x14ac:dyDescent="0.25">
      <c r="A30" s="17"/>
      <c r="B30" s="3"/>
      <c r="C30" s="3"/>
    </row>
    <row r="31" spans="1:27" ht="12" thickTop="1" x14ac:dyDescent="0.2"/>
  </sheetData>
  <phoneticPr fontId="6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1"/>
  <sheetViews>
    <sheetView workbookViewId="0">
      <selection activeCell="E2" sqref="E2:F13"/>
    </sheetView>
  </sheetViews>
  <sheetFormatPr defaultRowHeight="12.75" x14ac:dyDescent="0.2"/>
  <cols>
    <col min="2" max="2" width="2.7109375" customWidth="1"/>
    <col min="3" max="3" width="2.85546875" customWidth="1"/>
    <col min="5" max="5" width="2.7109375" bestFit="1" customWidth="1"/>
    <col min="6" max="6" width="3.28515625" bestFit="1" customWidth="1"/>
    <col min="7" max="15" width="2" bestFit="1" customWidth="1"/>
    <col min="16" max="16" width="3" bestFit="1" customWidth="1"/>
    <col min="17" max="19" width="4" bestFit="1" customWidth="1"/>
    <col min="20" max="20" width="3" bestFit="1" customWidth="1"/>
    <col min="21" max="23" width="4" bestFit="1" customWidth="1"/>
    <col min="24" max="26" width="3" bestFit="1" customWidth="1"/>
    <col min="27" max="27" width="3.42578125" bestFit="1" customWidth="1"/>
    <col min="28" max="28" width="3.5703125" bestFit="1" customWidth="1"/>
    <col min="29" max="29" width="3.42578125" bestFit="1" customWidth="1"/>
    <col min="30" max="30" width="3.5703125" bestFit="1" customWidth="1"/>
  </cols>
  <sheetData>
    <row r="1" spans="1:30" ht="13.5" thickBot="1" x14ac:dyDescent="0.25"/>
    <row r="2" spans="1:30" ht="13.5" thickTop="1" x14ac:dyDescent="0.2">
      <c r="B2" s="18">
        <v>1</v>
      </c>
      <c r="C2" s="14">
        <v>5</v>
      </c>
      <c r="E2" s="18">
        <v>10</v>
      </c>
      <c r="F2" s="14">
        <v>5</v>
      </c>
    </row>
    <row r="3" spans="1:30" x14ac:dyDescent="0.2">
      <c r="B3" s="19">
        <v>2</v>
      </c>
      <c r="C3" s="15">
        <v>3</v>
      </c>
      <c r="E3" s="19">
        <v>11</v>
      </c>
      <c r="F3" s="15">
        <v>3</v>
      </c>
    </row>
    <row r="4" spans="1:30" x14ac:dyDescent="0.2">
      <c r="B4" s="19">
        <v>3</v>
      </c>
      <c r="C4" s="15">
        <v>4</v>
      </c>
      <c r="E4" s="19">
        <v>12</v>
      </c>
      <c r="F4" s="15">
        <v>4</v>
      </c>
    </row>
    <row r="5" spans="1:30" x14ac:dyDescent="0.2">
      <c r="B5" s="19">
        <v>4</v>
      </c>
      <c r="C5" s="15">
        <v>4</v>
      </c>
      <c r="E5" s="19">
        <v>13</v>
      </c>
      <c r="F5" s="15">
        <v>4</v>
      </c>
    </row>
    <row r="6" spans="1:30" x14ac:dyDescent="0.2">
      <c r="B6" s="19">
        <v>5</v>
      </c>
      <c r="C6" s="15">
        <v>6</v>
      </c>
      <c r="E6" s="19">
        <v>14</v>
      </c>
      <c r="F6" s="15">
        <v>6</v>
      </c>
    </row>
    <row r="7" spans="1:30" x14ac:dyDescent="0.2">
      <c r="B7" s="19">
        <v>6</v>
      </c>
      <c r="C7" s="15">
        <v>4</v>
      </c>
      <c r="E7" s="19">
        <v>15</v>
      </c>
      <c r="F7" s="15">
        <v>4</v>
      </c>
    </row>
    <row r="8" spans="1:30" x14ac:dyDescent="0.2">
      <c r="B8" s="19">
        <v>7</v>
      </c>
      <c r="C8" s="15">
        <v>6</v>
      </c>
      <c r="E8" s="19">
        <v>16</v>
      </c>
      <c r="F8" s="15">
        <v>6</v>
      </c>
    </row>
    <row r="9" spans="1:30" x14ac:dyDescent="0.2">
      <c r="B9" s="19">
        <v>8</v>
      </c>
      <c r="C9" s="15">
        <v>3</v>
      </c>
      <c r="E9" s="19">
        <v>17</v>
      </c>
      <c r="F9" s="15">
        <v>3</v>
      </c>
    </row>
    <row r="10" spans="1:30" x14ac:dyDescent="0.2">
      <c r="B10" s="19">
        <v>9</v>
      </c>
      <c r="C10" s="15">
        <v>4</v>
      </c>
      <c r="E10" s="19">
        <v>18</v>
      </c>
      <c r="F10" s="15">
        <v>4</v>
      </c>
    </row>
    <row r="11" spans="1:30" x14ac:dyDescent="0.2">
      <c r="B11" s="19" t="s">
        <v>53</v>
      </c>
      <c r="C11" s="15">
        <f>SUM(C2:C10)</f>
        <v>39</v>
      </c>
      <c r="E11" s="19" t="s">
        <v>53</v>
      </c>
      <c r="F11" s="15">
        <f>SUM(F2:F10)</f>
        <v>39</v>
      </c>
    </row>
    <row r="12" spans="1:30" x14ac:dyDescent="0.2">
      <c r="B12" s="20" t="s">
        <v>55</v>
      </c>
      <c r="C12" s="16">
        <v>-8</v>
      </c>
      <c r="E12" s="20" t="s">
        <v>55</v>
      </c>
      <c r="F12" s="16">
        <v>-5</v>
      </c>
    </row>
    <row r="13" spans="1:30" ht="13.5" thickBot="1" x14ac:dyDescent="0.25">
      <c r="A13" s="8"/>
      <c r="B13" s="21" t="s">
        <v>54</v>
      </c>
      <c r="C13" s="17">
        <f>C11+C12</f>
        <v>31</v>
      </c>
      <c r="D13" s="8"/>
      <c r="E13" s="21" t="s">
        <v>54</v>
      </c>
      <c r="F13" s="17">
        <f>F11+F12</f>
        <v>34</v>
      </c>
      <c r="P13" s="122"/>
      <c r="Q13" s="123"/>
      <c r="R13" s="123"/>
      <c r="S13" s="123"/>
      <c r="T13" s="123"/>
      <c r="U13" s="123"/>
      <c r="V13" s="123"/>
      <c r="W13" s="123"/>
    </row>
    <row r="14" spans="1:30" ht="13.5" thickTop="1" x14ac:dyDescent="0.2">
      <c r="P14" s="123"/>
      <c r="Q14" s="123"/>
      <c r="R14" s="123"/>
      <c r="S14" s="123"/>
      <c r="T14" s="123"/>
      <c r="U14" s="123"/>
      <c r="V14" s="123"/>
      <c r="W14" s="123"/>
    </row>
    <row r="15" spans="1:30" ht="13.5" thickBot="1" x14ac:dyDescent="0.25">
      <c r="E15" s="1"/>
      <c r="Q15" s="34"/>
      <c r="R15" s="34"/>
      <c r="S15" s="34"/>
      <c r="T15" s="34"/>
      <c r="U15" s="34"/>
      <c r="V15" s="34"/>
      <c r="W15" s="34"/>
      <c r="X15" s="1"/>
      <c r="Y15" s="1"/>
      <c r="Z15" s="1"/>
      <c r="AA15" s="1"/>
      <c r="AB15" s="1"/>
      <c r="AC15" s="1"/>
      <c r="AD15" s="1"/>
    </row>
    <row r="16" spans="1:30" ht="13.5" thickTop="1" x14ac:dyDescent="0.2">
      <c r="B16" s="22">
        <v>1</v>
      </c>
      <c r="C16" s="23">
        <v>7</v>
      </c>
      <c r="E16" s="1"/>
      <c r="G16" s="1"/>
      <c r="AA16" s="1"/>
      <c r="AD16" s="13"/>
    </row>
    <row r="17" spans="2:31" x14ac:dyDescent="0.2">
      <c r="B17" s="24">
        <v>2</v>
      </c>
      <c r="C17" s="25">
        <v>5</v>
      </c>
      <c r="E17" s="1"/>
      <c r="F17" s="1"/>
      <c r="AD17" s="13"/>
      <c r="AE17" s="1"/>
    </row>
    <row r="18" spans="2:31" x14ac:dyDescent="0.2">
      <c r="B18" s="24">
        <v>3</v>
      </c>
      <c r="C18" s="25">
        <v>5</v>
      </c>
    </row>
    <row r="19" spans="2:31" x14ac:dyDescent="0.2">
      <c r="B19" s="24">
        <v>4</v>
      </c>
      <c r="C19" s="25">
        <v>4</v>
      </c>
    </row>
    <row r="20" spans="2:31" x14ac:dyDescent="0.2">
      <c r="B20" s="24">
        <v>5</v>
      </c>
      <c r="C20" s="25">
        <v>4</v>
      </c>
    </row>
    <row r="21" spans="2:31" x14ac:dyDescent="0.2">
      <c r="B21" s="24">
        <v>6</v>
      </c>
      <c r="C21" s="25">
        <v>6</v>
      </c>
    </row>
    <row r="22" spans="2:31" x14ac:dyDescent="0.2">
      <c r="B22" s="24">
        <v>7</v>
      </c>
      <c r="C22" s="25">
        <v>8</v>
      </c>
    </row>
    <row r="23" spans="2:31" x14ac:dyDescent="0.2">
      <c r="B23" s="24">
        <v>8</v>
      </c>
      <c r="C23" s="25">
        <v>9</v>
      </c>
    </row>
    <row r="24" spans="2:31" x14ac:dyDescent="0.2">
      <c r="B24" s="24">
        <v>9</v>
      </c>
      <c r="C24" s="25">
        <v>5</v>
      </c>
    </row>
    <row r="25" spans="2:31" x14ac:dyDescent="0.2">
      <c r="B25" s="24" t="s">
        <v>56</v>
      </c>
      <c r="C25" s="25">
        <f>SUM(C16:C24)</f>
        <v>53</v>
      </c>
    </row>
    <row r="26" spans="2:31" x14ac:dyDescent="0.2">
      <c r="B26" s="24">
        <v>10</v>
      </c>
      <c r="C26" s="25">
        <v>5</v>
      </c>
    </row>
    <row r="27" spans="2:31" x14ac:dyDescent="0.2">
      <c r="B27" s="24">
        <v>11</v>
      </c>
      <c r="C27" s="25">
        <v>4</v>
      </c>
    </row>
    <row r="28" spans="2:31" x14ac:dyDescent="0.2">
      <c r="B28" s="24">
        <v>12</v>
      </c>
      <c r="C28" s="25">
        <v>6</v>
      </c>
    </row>
    <row r="29" spans="2:31" x14ac:dyDescent="0.2">
      <c r="B29" s="24">
        <v>13</v>
      </c>
      <c r="C29" s="25">
        <v>4</v>
      </c>
    </row>
    <row r="30" spans="2:31" x14ac:dyDescent="0.2">
      <c r="B30" s="24">
        <v>14</v>
      </c>
      <c r="C30" s="25">
        <v>9</v>
      </c>
    </row>
    <row r="31" spans="2:31" x14ac:dyDescent="0.2">
      <c r="B31" s="24">
        <v>15</v>
      </c>
      <c r="C31" s="25">
        <v>4</v>
      </c>
    </row>
    <row r="32" spans="2:31" x14ac:dyDescent="0.2">
      <c r="B32" s="24">
        <v>16</v>
      </c>
      <c r="C32" s="25">
        <v>7</v>
      </c>
    </row>
    <row r="33" spans="2:23" x14ac:dyDescent="0.2">
      <c r="B33" s="24">
        <v>17</v>
      </c>
      <c r="C33" s="25">
        <v>8</v>
      </c>
    </row>
    <row r="34" spans="2:23" x14ac:dyDescent="0.2">
      <c r="B34" s="24">
        <v>18</v>
      </c>
      <c r="C34" s="25">
        <v>6</v>
      </c>
    </row>
    <row r="35" spans="2:23" x14ac:dyDescent="0.2">
      <c r="B35" s="24" t="s">
        <v>57</v>
      </c>
      <c r="C35" s="25">
        <f>SUM(C26:C34)</f>
        <v>53</v>
      </c>
    </row>
    <row r="36" spans="2:23" x14ac:dyDescent="0.2">
      <c r="B36" s="24" t="s">
        <v>56</v>
      </c>
      <c r="C36" s="25">
        <f>C25</f>
        <v>53</v>
      </c>
    </row>
    <row r="37" spans="2:23" x14ac:dyDescent="0.2">
      <c r="B37" s="24" t="s">
        <v>53</v>
      </c>
      <c r="C37" s="25">
        <f>SUM(C35:C36)</f>
        <v>106</v>
      </c>
    </row>
    <row r="38" spans="2:23" x14ac:dyDescent="0.2">
      <c r="B38" s="24" t="s">
        <v>55</v>
      </c>
      <c r="C38" s="28">
        <v>21</v>
      </c>
      <c r="Q38" s="33"/>
      <c r="R38" s="33"/>
      <c r="S38" s="33"/>
      <c r="U38" s="33"/>
      <c r="V38" s="33"/>
      <c r="W38" s="33"/>
    </row>
    <row r="39" spans="2:23" ht="13.5" thickBot="1" x14ac:dyDescent="0.25">
      <c r="B39" s="26" t="s">
        <v>54</v>
      </c>
      <c r="C39" s="27">
        <f>C37-C38</f>
        <v>85</v>
      </c>
    </row>
    <row r="40" spans="2:23" ht="13.5" thickTop="1" x14ac:dyDescent="0.2"/>
    <row r="41" spans="2:23" x14ac:dyDescent="0.2">
      <c r="H41">
        <v>1</v>
      </c>
    </row>
  </sheetData>
  <mergeCells count="1">
    <mergeCell ref="P13:W14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"/>
  <sheetViews>
    <sheetView workbookViewId="0">
      <selection activeCell="A40" sqref="A40"/>
    </sheetView>
  </sheetViews>
  <sheetFormatPr defaultRowHeight="12.75" x14ac:dyDescent="0.2"/>
  <cols>
    <col min="1" max="1" width="9" bestFit="1" customWidth="1"/>
    <col min="2" max="2" width="3.5703125" bestFit="1" customWidth="1"/>
    <col min="3" max="3" width="3.140625" bestFit="1" customWidth="1"/>
    <col min="4" max="5" width="3.5703125" bestFit="1" customWidth="1"/>
    <col min="6" max="6" width="4.28515625" bestFit="1" customWidth="1"/>
    <col min="7" max="7" width="2.85546875" bestFit="1" customWidth="1"/>
    <col min="8" max="8" width="3" bestFit="1" customWidth="1"/>
    <col min="9" max="9" width="3.85546875" bestFit="1" customWidth="1"/>
    <col min="10" max="10" width="3.7109375" bestFit="1" customWidth="1"/>
    <col min="11" max="12" width="3.28515625" bestFit="1" customWidth="1"/>
  </cols>
  <sheetData>
    <row r="1" spans="1:12" ht="18" x14ac:dyDescent="0.25">
      <c r="A1" s="124" t="s">
        <v>70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 x14ac:dyDescent="0.2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x14ac:dyDescent="0.2">
      <c r="B3" s="1" t="s">
        <v>71</v>
      </c>
      <c r="C3" s="1" t="s">
        <v>72</v>
      </c>
      <c r="D3" s="1" t="s">
        <v>73</v>
      </c>
      <c r="E3" s="1"/>
      <c r="F3" s="1" t="s">
        <v>74</v>
      </c>
      <c r="G3" s="1"/>
      <c r="H3" s="1" t="s">
        <v>75</v>
      </c>
      <c r="I3" s="1" t="s">
        <v>76</v>
      </c>
      <c r="J3" s="1"/>
      <c r="K3" s="1"/>
      <c r="L3" s="1" t="s">
        <v>77</v>
      </c>
    </row>
    <row r="4" spans="1:12" x14ac:dyDescent="0.2">
      <c r="A4" s="1">
        <v>20230509</v>
      </c>
      <c r="B4" s="78">
        <v>40</v>
      </c>
      <c r="H4">
        <v>42</v>
      </c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ResultatLöpande</vt:lpstr>
      <vt:lpstr>Hcp_utv</vt:lpstr>
      <vt:lpstr>Reghlp</vt:lpstr>
      <vt:lpstr>TG</vt:lpstr>
      <vt:lpstr>Hcp_utv!Utskriftsområde</vt:lpstr>
      <vt:lpstr>ResultatLöpande!Utskriftsområde</vt:lpstr>
      <vt:lpstr>Hcp_utv!Utskriftsrubriker</vt:lpstr>
    </vt:vector>
  </TitlesOfParts>
  <Company>TeräväinenData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Teräväinen</dc:creator>
  <cp:lastModifiedBy>Leo Teräväinen</cp:lastModifiedBy>
  <cp:lastPrinted>2023-10-18T14:43:16Z</cp:lastPrinted>
  <dcterms:created xsi:type="dcterms:W3CDTF">2002-05-03T09:42:32Z</dcterms:created>
  <dcterms:modified xsi:type="dcterms:W3CDTF">2023-10-18T14:45:13Z</dcterms:modified>
</cp:coreProperties>
</file>